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firstSheet="7" activeTab="17"/>
  </bookViews>
  <sheets>
    <sheet name="перечень" sheetId="5" r:id="rId1"/>
    <sheet name="1 день" sheetId="7" r:id="rId2"/>
    <sheet name="2 день" sheetId="19" r:id="rId3"/>
    <sheet name="3 день" sheetId="20" r:id="rId4"/>
    <sheet name="4 день" sheetId="21" r:id="rId5"/>
    <sheet name="5 день" sheetId="22" r:id="rId6"/>
    <sheet name="6 день" sheetId="23" r:id="rId7"/>
    <sheet name="7 день" sheetId="24" r:id="rId8"/>
    <sheet name="8 день" sheetId="25" r:id="rId9"/>
    <sheet name="9 день" sheetId="26" r:id="rId10"/>
    <sheet name="10 день" sheetId="27" r:id="rId11"/>
    <sheet name="11 день" sheetId="28" r:id="rId12"/>
    <sheet name="12 день" sheetId="29" r:id="rId13"/>
    <sheet name="13 день" sheetId="33" r:id="rId14"/>
    <sheet name="14 день" sheetId="34" r:id="rId15"/>
    <sheet name="15 день" sheetId="35" r:id="rId16"/>
    <sheet name="рацион" sheetId="30" r:id="rId17"/>
    <sheet name="меню" sheetId="31" r:id="rId18"/>
  </sheets>
  <definedNames>
    <definedName name="_xlnm._FilterDatabase" localSheetId="17" hidden="1">меню!$B$8:$I$329</definedName>
    <definedName name="_xlnm.Print_Area" localSheetId="1">'1 день'!$A$1:$W$88</definedName>
    <definedName name="_xlnm.Print_Area" localSheetId="17">меню!$B$1:$K$339</definedName>
    <definedName name="_xlnm.Print_Area" localSheetId="0">перечень!$A$1:$T$152</definedName>
  </definedNames>
  <calcPr calcId="145621"/>
</workbook>
</file>

<file path=xl/calcChain.xml><?xml version="1.0" encoding="utf-8"?>
<calcChain xmlns="http://schemas.openxmlformats.org/spreadsheetml/2006/main">
  <c r="C310" i="31" l="1"/>
  <c r="F310" i="31"/>
  <c r="G310" i="31"/>
  <c r="H310" i="31"/>
  <c r="I310" i="31"/>
  <c r="E291" i="31"/>
  <c r="E279" i="31"/>
  <c r="I270" i="31"/>
  <c r="H270" i="31"/>
  <c r="G270" i="31"/>
  <c r="F270" i="31"/>
  <c r="E270" i="31"/>
  <c r="C270" i="31"/>
  <c r="I117" i="31"/>
  <c r="H117" i="31"/>
  <c r="G117" i="31"/>
  <c r="F117" i="31"/>
  <c r="E117" i="31"/>
  <c r="C117" i="31"/>
  <c r="E82" i="31"/>
  <c r="I74" i="31"/>
  <c r="H74" i="31"/>
  <c r="G74" i="31"/>
  <c r="F74" i="31"/>
  <c r="E74" i="31"/>
  <c r="E53" i="31" l="1"/>
  <c r="I31" i="31"/>
  <c r="H31" i="31"/>
  <c r="G31" i="31"/>
  <c r="F31" i="31"/>
  <c r="E10" i="31"/>
  <c r="F10" i="31"/>
  <c r="G10" i="31"/>
  <c r="H10" i="31"/>
  <c r="I10" i="31"/>
  <c r="E324" i="31"/>
  <c r="E323" i="31"/>
  <c r="E315" i="31"/>
  <c r="E314" i="31"/>
  <c r="E303" i="31"/>
  <c r="E302" i="31"/>
  <c r="E294" i="31"/>
  <c r="E293" i="31"/>
  <c r="E282" i="31"/>
  <c r="E281" i="31"/>
  <c r="E273" i="31"/>
  <c r="E272" i="31"/>
  <c r="E261" i="31"/>
  <c r="E260" i="31"/>
  <c r="E252" i="31"/>
  <c r="E251" i="31"/>
  <c r="E239" i="31"/>
  <c r="E238" i="31"/>
  <c r="E229" i="31"/>
  <c r="E228" i="31"/>
  <c r="E217" i="31"/>
  <c r="E216" i="31"/>
  <c r="E209" i="31"/>
  <c r="E208" i="31"/>
  <c r="E197" i="31"/>
  <c r="E196" i="31"/>
  <c r="E187" i="31"/>
  <c r="E186" i="31"/>
  <c r="E174" i="31"/>
  <c r="E173" i="31"/>
  <c r="E165" i="31"/>
  <c r="E164" i="31"/>
  <c r="E153" i="31"/>
  <c r="E152" i="31"/>
  <c r="E143" i="31"/>
  <c r="E142" i="31"/>
  <c r="E131" i="31"/>
  <c r="E130" i="31"/>
  <c r="E122" i="31"/>
  <c r="E121" i="31"/>
  <c r="E109" i="31"/>
  <c r="E108" i="31"/>
  <c r="E99" i="31"/>
  <c r="E98" i="31"/>
  <c r="E87" i="31"/>
  <c r="E86" i="31"/>
  <c r="E78" i="31"/>
  <c r="E77" i="31"/>
  <c r="E65" i="31"/>
  <c r="E64" i="31"/>
  <c r="E56" i="31"/>
  <c r="E55" i="31"/>
  <c r="I25" i="31"/>
  <c r="I8" i="31"/>
  <c r="H8" i="31"/>
  <c r="G8" i="31"/>
  <c r="F8" i="31"/>
  <c r="S59" i="26"/>
  <c r="S58" i="26"/>
  <c r="S23" i="26"/>
  <c r="S22" i="26"/>
  <c r="S21" i="26"/>
  <c r="S23" i="34"/>
  <c r="S56" i="34"/>
  <c r="S55" i="34"/>
  <c r="S23" i="33"/>
  <c r="S57" i="33"/>
  <c r="S56" i="33"/>
  <c r="S23" i="29"/>
  <c r="S54" i="29"/>
  <c r="S53" i="29"/>
  <c r="S23" i="28"/>
  <c r="S55" i="28"/>
  <c r="S54" i="28"/>
  <c r="S53" i="28"/>
  <c r="S23" i="24"/>
  <c r="S22" i="24"/>
  <c r="S21" i="24"/>
  <c r="S57" i="23"/>
  <c r="S56" i="23"/>
  <c r="S55" i="23"/>
  <c r="S23" i="22"/>
  <c r="S22" i="22"/>
  <c r="S21" i="22"/>
  <c r="S52" i="20"/>
  <c r="S51" i="20"/>
  <c r="S23" i="21"/>
  <c r="S22" i="21"/>
  <c r="S51" i="7"/>
  <c r="S49" i="7"/>
  <c r="S50" i="7"/>
  <c r="E41" i="31"/>
  <c r="B322" i="31"/>
  <c r="S18" i="23"/>
  <c r="O32" i="21"/>
  <c r="O26" i="21"/>
  <c r="M32" i="21"/>
  <c r="N32" i="21"/>
  <c r="N26" i="21"/>
  <c r="M26" i="21"/>
  <c r="P26" i="21" s="1"/>
  <c r="S29" i="34"/>
  <c r="S30" i="34"/>
  <c r="S31" i="34"/>
  <c r="I40" i="29"/>
  <c r="Q43" i="29"/>
  <c r="D29" i="30"/>
  <c r="D30" i="30"/>
  <c r="D31" i="30"/>
  <c r="I32" i="34"/>
  <c r="I17" i="28"/>
  <c r="B10" i="31"/>
  <c r="Q24" i="26"/>
  <c r="E325" i="31"/>
  <c r="C325" i="31"/>
  <c r="B325" i="31"/>
  <c r="B310" i="31"/>
  <c r="B311" i="31"/>
  <c r="B312" i="31"/>
  <c r="C239" i="31"/>
  <c r="B239" i="31"/>
  <c r="I57" i="25"/>
  <c r="C153" i="31"/>
  <c r="B153" i="31"/>
  <c r="C109" i="31"/>
  <c r="B110" i="31"/>
  <c r="B109" i="31"/>
  <c r="C65" i="31"/>
  <c r="B64" i="31"/>
  <c r="B65" i="31"/>
  <c r="B22" i="31"/>
  <c r="C22" i="31"/>
  <c r="P32" i="21" l="1"/>
  <c r="I57" i="35"/>
  <c r="I56" i="35"/>
  <c r="I53" i="35"/>
  <c r="S50" i="35"/>
  <c r="S49" i="35"/>
  <c r="S48" i="35"/>
  <c r="T48" i="35" s="1"/>
  <c r="L50" i="35"/>
  <c r="L49" i="35"/>
  <c r="L48" i="35"/>
  <c r="Q48" i="35" s="1"/>
  <c r="I26" i="35"/>
  <c r="L26" i="35"/>
  <c r="L27" i="35"/>
  <c r="L28" i="35"/>
  <c r="L29" i="35"/>
  <c r="L30" i="35"/>
  <c r="L31" i="35"/>
  <c r="L24" i="35"/>
  <c r="I24" i="35"/>
  <c r="I23" i="35"/>
  <c r="I22" i="35"/>
  <c r="I19" i="35"/>
  <c r="I17" i="35"/>
  <c r="I11" i="35"/>
  <c r="L56" i="34"/>
  <c r="I56" i="34"/>
  <c r="L55" i="34"/>
  <c r="I55" i="34"/>
  <c r="I52" i="34"/>
  <c r="S48" i="34"/>
  <c r="S49" i="34"/>
  <c r="Q49" i="34"/>
  <c r="L49" i="34"/>
  <c r="L48" i="34"/>
  <c r="Q48" i="34" s="1"/>
  <c r="M24" i="33"/>
  <c r="L24" i="33"/>
  <c r="I24" i="33"/>
  <c r="M23" i="33"/>
  <c r="I23" i="33"/>
  <c r="M22" i="33"/>
  <c r="I22" i="33"/>
  <c r="I22" i="34"/>
  <c r="I23" i="34"/>
  <c r="I24" i="34"/>
  <c r="I19" i="34"/>
  <c r="I17" i="34"/>
  <c r="I17" i="33"/>
  <c r="I11" i="34"/>
  <c r="I57" i="33"/>
  <c r="I56" i="33"/>
  <c r="I53" i="33"/>
  <c r="S35" i="33"/>
  <c r="S36" i="33"/>
  <c r="S37" i="33"/>
  <c r="Q36" i="33"/>
  <c r="L37" i="33"/>
  <c r="Q37" i="33" s="1"/>
  <c r="L36" i="33"/>
  <c r="L35" i="33"/>
  <c r="Q35" i="33" s="1"/>
  <c r="T35" i="33" s="1"/>
  <c r="I11" i="33"/>
  <c r="I5" i="33"/>
  <c r="T50" i="35" l="1"/>
  <c r="Q50" i="35"/>
  <c r="T49" i="35"/>
  <c r="Q49" i="35"/>
  <c r="T36" i="33"/>
  <c r="T37" i="33"/>
  <c r="I326" i="31"/>
  <c r="H326" i="31"/>
  <c r="G326" i="31"/>
  <c r="F326" i="31"/>
  <c r="E326" i="31"/>
  <c r="C326" i="31"/>
  <c r="B326" i="31"/>
  <c r="C324" i="31"/>
  <c r="B324" i="31"/>
  <c r="C323" i="31"/>
  <c r="B323" i="31"/>
  <c r="E322" i="31"/>
  <c r="C322" i="31"/>
  <c r="E321" i="31"/>
  <c r="B321" i="31"/>
  <c r="E320" i="31"/>
  <c r="B320" i="31"/>
  <c r="E319" i="31"/>
  <c r="C319" i="31"/>
  <c r="B319" i="31"/>
  <c r="E318" i="31"/>
  <c r="C318" i="31"/>
  <c r="B318" i="31"/>
  <c r="E311" i="31"/>
  <c r="E312" i="31"/>
  <c r="B313" i="31"/>
  <c r="C313" i="31"/>
  <c r="E313" i="31"/>
  <c r="B314" i="31"/>
  <c r="C314" i="31"/>
  <c r="B315" i="31"/>
  <c r="C315" i="31"/>
  <c r="E310" i="31"/>
  <c r="E304" i="31"/>
  <c r="C304" i="31"/>
  <c r="B304" i="31"/>
  <c r="C303" i="31"/>
  <c r="B303" i="31"/>
  <c r="C302" i="31"/>
  <c r="B302" i="31"/>
  <c r="E301" i="31"/>
  <c r="B301" i="31"/>
  <c r="E300" i="31"/>
  <c r="C300" i="31"/>
  <c r="B300" i="31"/>
  <c r="E299" i="31"/>
  <c r="B299" i="31"/>
  <c r="E298" i="31"/>
  <c r="B298" i="31"/>
  <c r="E297" i="31"/>
  <c r="B297" i="31"/>
  <c r="B290" i="31"/>
  <c r="E290" i="31"/>
  <c r="B291" i="31"/>
  <c r="B292" i="31"/>
  <c r="C292" i="31"/>
  <c r="E292" i="31"/>
  <c r="B293" i="31"/>
  <c r="C293" i="31"/>
  <c r="B294" i="31"/>
  <c r="C294" i="31"/>
  <c r="E289" i="31"/>
  <c r="B289" i="31"/>
  <c r="G283" i="31"/>
  <c r="E283" i="31"/>
  <c r="C283" i="31"/>
  <c r="B283" i="31"/>
  <c r="C282" i="31"/>
  <c r="B282" i="31"/>
  <c r="C281" i="31"/>
  <c r="B281" i="31"/>
  <c r="E280" i="31"/>
  <c r="B280" i="31"/>
  <c r="B279" i="31"/>
  <c r="E278" i="31"/>
  <c r="B278" i="31"/>
  <c r="E277" i="31"/>
  <c r="C277" i="31"/>
  <c r="B277" i="31"/>
  <c r="E276" i="31"/>
  <c r="B276" i="31"/>
  <c r="B269" i="31"/>
  <c r="E269" i="31"/>
  <c r="B270" i="31"/>
  <c r="B271" i="31"/>
  <c r="C271" i="31"/>
  <c r="E271" i="31"/>
  <c r="B272" i="31"/>
  <c r="C272" i="31"/>
  <c r="B273" i="31"/>
  <c r="C273" i="31"/>
  <c r="E268" i="31"/>
  <c r="C268" i="31"/>
  <c r="B268" i="31"/>
  <c r="E262" i="31"/>
  <c r="C262" i="31"/>
  <c r="B262" i="31"/>
  <c r="C261" i="31"/>
  <c r="B261" i="31"/>
  <c r="C260" i="31"/>
  <c r="B260" i="31"/>
  <c r="E259" i="31"/>
  <c r="C259" i="31"/>
  <c r="B259" i="31"/>
  <c r="E258" i="31"/>
  <c r="B258" i="31"/>
  <c r="E257" i="31"/>
  <c r="B257" i="31"/>
  <c r="E256" i="31"/>
  <c r="C256" i="31"/>
  <c r="B256" i="31"/>
  <c r="E255" i="31"/>
  <c r="C255" i="31"/>
  <c r="B255" i="31"/>
  <c r="B248" i="31"/>
  <c r="E248" i="31"/>
  <c r="B249" i="31"/>
  <c r="E249" i="31"/>
  <c r="B250" i="31"/>
  <c r="E250" i="31"/>
  <c r="B251" i="31"/>
  <c r="C251" i="31"/>
  <c r="B252" i="31"/>
  <c r="C252" i="31"/>
  <c r="E247" i="31"/>
  <c r="C247" i="31"/>
  <c r="B247" i="31"/>
  <c r="B236" i="31"/>
  <c r="C236" i="31"/>
  <c r="E236" i="31"/>
  <c r="B237" i="31"/>
  <c r="E237" i="31"/>
  <c r="B238" i="31"/>
  <c r="C238" i="31"/>
  <c r="B240" i="31"/>
  <c r="C240" i="31"/>
  <c r="E240" i="31"/>
  <c r="B241" i="31"/>
  <c r="C241" i="31"/>
  <c r="E241" i="31"/>
  <c r="F241" i="31"/>
  <c r="G241" i="31"/>
  <c r="H241" i="31"/>
  <c r="I241" i="31"/>
  <c r="E235" i="31"/>
  <c r="C235" i="31"/>
  <c r="B235" i="31"/>
  <c r="E234" i="31"/>
  <c r="B234" i="31"/>
  <c r="E233" i="31"/>
  <c r="C233" i="31"/>
  <c r="B233" i="31"/>
  <c r="C224" i="31"/>
  <c r="B225" i="31"/>
  <c r="E225" i="31"/>
  <c r="B226" i="31"/>
  <c r="E226" i="31"/>
  <c r="B227" i="31"/>
  <c r="E227" i="31"/>
  <c r="B228" i="31"/>
  <c r="C228" i="31"/>
  <c r="B229" i="31"/>
  <c r="C229" i="31"/>
  <c r="B230" i="31"/>
  <c r="C230" i="31"/>
  <c r="E230" i="31"/>
  <c r="F230" i="31"/>
  <c r="G230" i="31"/>
  <c r="H230" i="31"/>
  <c r="I230" i="31"/>
  <c r="E224" i="31"/>
  <c r="B224" i="31"/>
  <c r="O3" i="5"/>
  <c r="S94" i="35"/>
  <c r="O94" i="35"/>
  <c r="N94" i="35"/>
  <c r="M94" i="35"/>
  <c r="P94" i="35" s="1"/>
  <c r="L94" i="35"/>
  <c r="Q94" i="35" s="1"/>
  <c r="I94" i="35"/>
  <c r="S93" i="35"/>
  <c r="O93" i="35"/>
  <c r="N93" i="35"/>
  <c r="M93" i="35"/>
  <c r="L93" i="35"/>
  <c r="Q93" i="35" s="1"/>
  <c r="I93" i="35"/>
  <c r="S92" i="35"/>
  <c r="L92" i="35"/>
  <c r="Q92" i="35" s="1"/>
  <c r="T92" i="35" s="1"/>
  <c r="S91" i="35"/>
  <c r="Q91" i="35"/>
  <c r="L91" i="35"/>
  <c r="S90" i="35"/>
  <c r="O90" i="35"/>
  <c r="N90" i="35"/>
  <c r="M90" i="35"/>
  <c r="L90" i="35"/>
  <c r="Q90" i="35" s="1"/>
  <c r="I90" i="35"/>
  <c r="S89" i="35"/>
  <c r="L89" i="35"/>
  <c r="Q89" i="35" s="1"/>
  <c r="S88" i="35"/>
  <c r="Q88" i="35"/>
  <c r="L88" i="35"/>
  <c r="S87" i="35"/>
  <c r="L87" i="35"/>
  <c r="Q87" i="35" s="1"/>
  <c r="S86" i="35"/>
  <c r="Q86" i="35"/>
  <c r="L86" i="35"/>
  <c r="S85" i="35"/>
  <c r="L85" i="35"/>
  <c r="Q85" i="35" s="1"/>
  <c r="S84" i="35"/>
  <c r="O84" i="35"/>
  <c r="N84" i="35"/>
  <c r="M84" i="35"/>
  <c r="L84" i="35"/>
  <c r="Q84" i="35" s="1"/>
  <c r="I84" i="35"/>
  <c r="S83" i="35"/>
  <c r="L83" i="35"/>
  <c r="Q83" i="35" s="1"/>
  <c r="S82" i="35"/>
  <c r="Q82" i="35"/>
  <c r="L82" i="35"/>
  <c r="S81" i="35"/>
  <c r="L81" i="35"/>
  <c r="Q81" i="35" s="1"/>
  <c r="S80" i="35"/>
  <c r="Q80" i="35"/>
  <c r="L80" i="35"/>
  <c r="S79" i="35"/>
  <c r="L79" i="35"/>
  <c r="Q79" i="35" s="1"/>
  <c r="S78" i="35"/>
  <c r="O78" i="35"/>
  <c r="N78" i="35"/>
  <c r="M78" i="35"/>
  <c r="L78" i="35"/>
  <c r="Q78" i="35" s="1"/>
  <c r="I78" i="35"/>
  <c r="S77" i="35"/>
  <c r="O77" i="35"/>
  <c r="N77" i="35"/>
  <c r="M77" i="35"/>
  <c r="L77" i="35"/>
  <c r="Q77" i="35" s="1"/>
  <c r="T77" i="35" s="1"/>
  <c r="U77" i="35" s="1"/>
  <c r="I77" i="35"/>
  <c r="S76" i="35"/>
  <c r="O76" i="35"/>
  <c r="N76" i="35"/>
  <c r="M76" i="35"/>
  <c r="P76" i="35" s="1"/>
  <c r="L76" i="35"/>
  <c r="Q76" i="35" s="1"/>
  <c r="I76" i="35"/>
  <c r="S75" i="35"/>
  <c r="Q75" i="35"/>
  <c r="L75" i="35"/>
  <c r="S74" i="35"/>
  <c r="L74" i="35"/>
  <c r="Q74" i="35" s="1"/>
  <c r="S73" i="35"/>
  <c r="O73" i="35"/>
  <c r="N73" i="35"/>
  <c r="M73" i="35"/>
  <c r="L73" i="35"/>
  <c r="Q73" i="35" s="1"/>
  <c r="I73" i="35"/>
  <c r="S72" i="35"/>
  <c r="L72" i="35"/>
  <c r="Q72" i="35" s="1"/>
  <c r="S71" i="35"/>
  <c r="L71" i="35"/>
  <c r="Q71" i="35" s="1"/>
  <c r="S70" i="35"/>
  <c r="L70" i="35"/>
  <c r="Q70" i="35" s="1"/>
  <c r="S69" i="35"/>
  <c r="L69" i="35"/>
  <c r="Q69" i="35" s="1"/>
  <c r="S68" i="35"/>
  <c r="L68" i="35"/>
  <c r="Q68" i="35" s="1"/>
  <c r="S67" i="35"/>
  <c r="O67" i="35"/>
  <c r="N67" i="35"/>
  <c r="M67" i="35"/>
  <c r="L67" i="35"/>
  <c r="Q67" i="35" s="1"/>
  <c r="I67" i="35"/>
  <c r="S66" i="35"/>
  <c r="L66" i="35"/>
  <c r="Q66" i="35" s="1"/>
  <c r="S65" i="35"/>
  <c r="L65" i="35"/>
  <c r="Q65" i="35" s="1"/>
  <c r="S64" i="35"/>
  <c r="L64" i="35"/>
  <c r="Q64" i="35" s="1"/>
  <c r="S63" i="35"/>
  <c r="L63" i="35"/>
  <c r="Q63" i="35" s="1"/>
  <c r="S62" i="35"/>
  <c r="L62" i="35"/>
  <c r="Q62" i="35" s="1"/>
  <c r="S61" i="35"/>
  <c r="O61" i="35"/>
  <c r="N61" i="35"/>
  <c r="M61" i="35"/>
  <c r="L61" i="35"/>
  <c r="Q61" i="35" s="1"/>
  <c r="I61" i="35"/>
  <c r="S60" i="35"/>
  <c r="L60" i="35"/>
  <c r="Q60" i="35" s="1"/>
  <c r="S59" i="35"/>
  <c r="L59" i="35"/>
  <c r="Q59" i="35" s="1"/>
  <c r="S58" i="35"/>
  <c r="O58" i="35"/>
  <c r="N58" i="35"/>
  <c r="M58" i="35"/>
  <c r="L58" i="35"/>
  <c r="Q58" i="35" s="1"/>
  <c r="I58" i="35"/>
  <c r="S57" i="35"/>
  <c r="O57" i="35"/>
  <c r="N57" i="35"/>
  <c r="M57" i="35"/>
  <c r="Q57" i="35"/>
  <c r="S56" i="35"/>
  <c r="O56" i="35"/>
  <c r="N56" i="35"/>
  <c r="M56" i="35"/>
  <c r="Q56" i="35"/>
  <c r="T56" i="35" s="1"/>
  <c r="U56" i="35" s="1"/>
  <c r="S55" i="35"/>
  <c r="Q55" i="35"/>
  <c r="S54" i="35"/>
  <c r="Q54" i="35"/>
  <c r="S53" i="35"/>
  <c r="O53" i="35"/>
  <c r="I322" i="31" s="1"/>
  <c r="N53" i="35"/>
  <c r="H322" i="31" s="1"/>
  <c r="M53" i="35"/>
  <c r="G322" i="31" s="1"/>
  <c r="Q53" i="35"/>
  <c r="S52" i="35"/>
  <c r="L52" i="35"/>
  <c r="Q52" i="35" s="1"/>
  <c r="S51" i="35"/>
  <c r="L51" i="35"/>
  <c r="Q51" i="35" s="1"/>
  <c r="S47" i="35"/>
  <c r="L47" i="35"/>
  <c r="Q47" i="35" s="1"/>
  <c r="S46" i="35"/>
  <c r="L46" i="35"/>
  <c r="Q46" i="35" s="1"/>
  <c r="S45" i="35"/>
  <c r="L45" i="35"/>
  <c r="Q45" i="35" s="1"/>
  <c r="S44" i="35"/>
  <c r="O44" i="35"/>
  <c r="N44" i="35"/>
  <c r="M44" i="35"/>
  <c r="L44" i="35"/>
  <c r="Q44" i="35" s="1"/>
  <c r="I44" i="35"/>
  <c r="S43" i="35"/>
  <c r="L43" i="35"/>
  <c r="Q43" i="35" s="1"/>
  <c r="T43" i="35" s="1"/>
  <c r="S42" i="35"/>
  <c r="Q42" i="35"/>
  <c r="T42" i="35" s="1"/>
  <c r="L42" i="35"/>
  <c r="S41" i="35"/>
  <c r="L41" i="35"/>
  <c r="Q41" i="35" s="1"/>
  <c r="T41" i="35" s="1"/>
  <c r="S40" i="35"/>
  <c r="O40" i="35"/>
  <c r="N40" i="35"/>
  <c r="M40" i="35"/>
  <c r="L40" i="35"/>
  <c r="Q40" i="35" s="1"/>
  <c r="T40" i="35" s="1"/>
  <c r="I40" i="35"/>
  <c r="S39" i="35"/>
  <c r="Q39" i="35"/>
  <c r="L39" i="35"/>
  <c r="S38" i="35"/>
  <c r="L38" i="35"/>
  <c r="Q38" i="35" s="1"/>
  <c r="S37" i="35"/>
  <c r="L37" i="35"/>
  <c r="Q37" i="35" s="1"/>
  <c r="S36" i="35"/>
  <c r="L36" i="35"/>
  <c r="Q36" i="35" s="1"/>
  <c r="S35" i="35"/>
  <c r="L35" i="35"/>
  <c r="Q35" i="35" s="1"/>
  <c r="S34" i="35"/>
  <c r="L34" i="35"/>
  <c r="Q34" i="35" s="1"/>
  <c r="S33" i="35"/>
  <c r="L33" i="35"/>
  <c r="Q33" i="35" s="1"/>
  <c r="S32" i="35"/>
  <c r="O32" i="35"/>
  <c r="I319" i="31" s="1"/>
  <c r="N32" i="35"/>
  <c r="H319" i="31" s="1"/>
  <c r="M32" i="35"/>
  <c r="G319" i="31" s="1"/>
  <c r="L32" i="35"/>
  <c r="Q32" i="35" s="1"/>
  <c r="I32" i="35"/>
  <c r="Q31" i="35"/>
  <c r="T31" i="35" s="1"/>
  <c r="Q30" i="35"/>
  <c r="T30" i="35" s="1"/>
  <c r="Q29" i="35"/>
  <c r="T29" i="35" s="1"/>
  <c r="S28" i="35"/>
  <c r="Q28" i="35"/>
  <c r="S27" i="35"/>
  <c r="Q27" i="35"/>
  <c r="T27" i="35" s="1"/>
  <c r="S26" i="35"/>
  <c r="Q26" i="35"/>
  <c r="O26" i="35"/>
  <c r="I318" i="31" s="1"/>
  <c r="N26" i="35"/>
  <c r="H318" i="31" s="1"/>
  <c r="M26" i="35"/>
  <c r="S25" i="35"/>
  <c r="O25" i="35"/>
  <c r="N25" i="35"/>
  <c r="M25" i="35"/>
  <c r="L25" i="35"/>
  <c r="Q25" i="35" s="1"/>
  <c r="T25" i="35" s="1"/>
  <c r="U25" i="35" s="1"/>
  <c r="I25" i="35"/>
  <c r="S24" i="35"/>
  <c r="O24" i="35"/>
  <c r="N24" i="35"/>
  <c r="M24" i="35"/>
  <c r="Q24" i="35"/>
  <c r="T24" i="35" s="1"/>
  <c r="U24" i="35" s="1"/>
  <c r="S23" i="35"/>
  <c r="O23" i="35"/>
  <c r="N23" i="35"/>
  <c r="M23" i="35"/>
  <c r="Q23" i="35"/>
  <c r="S22" i="35"/>
  <c r="O22" i="35"/>
  <c r="N22" i="35"/>
  <c r="M22" i="35"/>
  <c r="Q22" i="35"/>
  <c r="S21" i="35"/>
  <c r="Q21" i="35"/>
  <c r="S20" i="35"/>
  <c r="Q20" i="35"/>
  <c r="S19" i="35"/>
  <c r="Q19" i="35"/>
  <c r="O19" i="35"/>
  <c r="N19" i="35"/>
  <c r="M19" i="35"/>
  <c r="S18" i="35"/>
  <c r="O18" i="35"/>
  <c r="N18" i="35"/>
  <c r="M18" i="35"/>
  <c r="L18" i="35"/>
  <c r="Q18" i="35" s="1"/>
  <c r="T18" i="35" s="1"/>
  <c r="U18" i="35" s="1"/>
  <c r="I18" i="35"/>
  <c r="S17" i="35"/>
  <c r="Q17" i="35"/>
  <c r="O17" i="35"/>
  <c r="N17" i="35"/>
  <c r="M17" i="35"/>
  <c r="S16" i="35"/>
  <c r="Q16" i="35"/>
  <c r="T16" i="35" s="1"/>
  <c r="S15" i="35"/>
  <c r="Q15" i="35"/>
  <c r="T15" i="35" s="1"/>
  <c r="S14" i="35"/>
  <c r="Q14" i="35"/>
  <c r="T14" i="35" s="1"/>
  <c r="S13" i="35"/>
  <c r="Q13" i="35"/>
  <c r="S12" i="35"/>
  <c r="Q12" i="35"/>
  <c r="S11" i="35"/>
  <c r="Q11" i="35"/>
  <c r="O11" i="35"/>
  <c r="N11" i="35"/>
  <c r="M11" i="35"/>
  <c r="S10" i="35"/>
  <c r="L10" i="35"/>
  <c r="Q10" i="35" s="1"/>
  <c r="S9" i="35"/>
  <c r="L9" i="35"/>
  <c r="Q9" i="35" s="1"/>
  <c r="S8" i="35"/>
  <c r="L8" i="35"/>
  <c r="Q8" i="35" s="1"/>
  <c r="S7" i="35"/>
  <c r="L7" i="35"/>
  <c r="Q7" i="35" s="1"/>
  <c r="S6" i="35"/>
  <c r="L6" i="35"/>
  <c r="Q6" i="35" s="1"/>
  <c r="S5" i="35"/>
  <c r="O5" i="35"/>
  <c r="N5" i="35"/>
  <c r="M5" i="35"/>
  <c r="L5" i="35"/>
  <c r="I5" i="35"/>
  <c r="S93" i="34"/>
  <c r="O93" i="34"/>
  <c r="N93" i="34"/>
  <c r="M93" i="34"/>
  <c r="L93" i="34"/>
  <c r="Q93" i="34" s="1"/>
  <c r="T93" i="34" s="1"/>
  <c r="U93" i="34" s="1"/>
  <c r="I93" i="34"/>
  <c r="S92" i="34"/>
  <c r="O92" i="34"/>
  <c r="N92" i="34"/>
  <c r="M92" i="34"/>
  <c r="L92" i="34"/>
  <c r="Q92" i="34" s="1"/>
  <c r="T92" i="34" s="1"/>
  <c r="U92" i="34" s="1"/>
  <c r="I92" i="34"/>
  <c r="S91" i="34"/>
  <c r="L91" i="34"/>
  <c r="Q91" i="34" s="1"/>
  <c r="T91" i="34" s="1"/>
  <c r="S90" i="34"/>
  <c r="L90" i="34"/>
  <c r="Q90" i="34" s="1"/>
  <c r="S89" i="34"/>
  <c r="O89" i="34"/>
  <c r="N89" i="34"/>
  <c r="M89" i="34"/>
  <c r="P89" i="34" s="1"/>
  <c r="L89" i="34"/>
  <c r="Q89" i="34" s="1"/>
  <c r="T89" i="34" s="1"/>
  <c r="I89" i="34"/>
  <c r="S88" i="34"/>
  <c r="Q88" i="34"/>
  <c r="T88" i="34" s="1"/>
  <c r="L88" i="34"/>
  <c r="S87" i="34"/>
  <c r="L87" i="34"/>
  <c r="Q87" i="34" s="1"/>
  <c r="S86" i="34"/>
  <c r="Q86" i="34"/>
  <c r="T86" i="34" s="1"/>
  <c r="L86" i="34"/>
  <c r="S85" i="34"/>
  <c r="L85" i="34"/>
  <c r="Q85" i="34" s="1"/>
  <c r="S84" i="34"/>
  <c r="Q84" i="34"/>
  <c r="T84" i="34" s="1"/>
  <c r="L84" i="34"/>
  <c r="S83" i="34"/>
  <c r="O83" i="34"/>
  <c r="N83" i="34"/>
  <c r="M83" i="34"/>
  <c r="P83" i="34" s="1"/>
  <c r="L83" i="34"/>
  <c r="Q83" i="34" s="1"/>
  <c r="I83" i="34"/>
  <c r="S82" i="34"/>
  <c r="L82" i="34"/>
  <c r="Q82" i="34" s="1"/>
  <c r="S81" i="34"/>
  <c r="L81" i="34"/>
  <c r="Q81" i="34" s="1"/>
  <c r="T81" i="34" s="1"/>
  <c r="S80" i="34"/>
  <c r="L80" i="34"/>
  <c r="Q80" i="34" s="1"/>
  <c r="T80" i="34" s="1"/>
  <c r="S79" i="34"/>
  <c r="L79" i="34"/>
  <c r="Q79" i="34" s="1"/>
  <c r="S78" i="34"/>
  <c r="L78" i="34"/>
  <c r="Q78" i="34" s="1"/>
  <c r="T78" i="34" s="1"/>
  <c r="S77" i="34"/>
  <c r="O77" i="34"/>
  <c r="N77" i="34"/>
  <c r="M77" i="34"/>
  <c r="L77" i="34"/>
  <c r="Q77" i="34" s="1"/>
  <c r="T77" i="34" s="1"/>
  <c r="I77" i="34"/>
  <c r="S76" i="34"/>
  <c r="O76" i="34"/>
  <c r="N76" i="34"/>
  <c r="M76" i="34"/>
  <c r="L76" i="34"/>
  <c r="Q76" i="34" s="1"/>
  <c r="I76" i="34"/>
  <c r="S75" i="34"/>
  <c r="O75" i="34"/>
  <c r="N75" i="34"/>
  <c r="M75" i="34"/>
  <c r="L75" i="34"/>
  <c r="Q75" i="34" s="1"/>
  <c r="I75" i="34"/>
  <c r="S74" i="34"/>
  <c r="L74" i="34"/>
  <c r="Q74" i="34" s="1"/>
  <c r="S73" i="34"/>
  <c r="L73" i="34"/>
  <c r="Q73" i="34" s="1"/>
  <c r="S72" i="34"/>
  <c r="O72" i="34"/>
  <c r="N72" i="34"/>
  <c r="M72" i="34"/>
  <c r="P72" i="34" s="1"/>
  <c r="L72" i="34"/>
  <c r="Q72" i="34" s="1"/>
  <c r="T72" i="34" s="1"/>
  <c r="I72" i="34"/>
  <c r="S71" i="34"/>
  <c r="Q71" i="34"/>
  <c r="L71" i="34"/>
  <c r="S70" i="34"/>
  <c r="L70" i="34"/>
  <c r="Q70" i="34" s="1"/>
  <c r="S69" i="34"/>
  <c r="Q69" i="34"/>
  <c r="L69" i="34"/>
  <c r="S68" i="34"/>
  <c r="L68" i="34"/>
  <c r="Q68" i="34" s="1"/>
  <c r="S67" i="34"/>
  <c r="Q67" i="34"/>
  <c r="L67" i="34"/>
  <c r="S66" i="34"/>
  <c r="O66" i="34"/>
  <c r="N66" i="34"/>
  <c r="M66" i="34"/>
  <c r="L66" i="34"/>
  <c r="Q66" i="34" s="1"/>
  <c r="I66" i="34"/>
  <c r="S65" i="34"/>
  <c r="L65" i="34"/>
  <c r="Q65" i="34" s="1"/>
  <c r="S64" i="34"/>
  <c r="L64" i="34"/>
  <c r="Q64" i="34" s="1"/>
  <c r="S63" i="34"/>
  <c r="L63" i="34"/>
  <c r="Q63" i="34" s="1"/>
  <c r="T63" i="34" s="1"/>
  <c r="S62" i="34"/>
  <c r="L62" i="34"/>
  <c r="Q62" i="34" s="1"/>
  <c r="S61" i="34"/>
  <c r="L61" i="34"/>
  <c r="Q61" i="34" s="1"/>
  <c r="S60" i="34"/>
  <c r="O60" i="34"/>
  <c r="N60" i="34"/>
  <c r="M60" i="34"/>
  <c r="L60" i="34"/>
  <c r="Q60" i="34" s="1"/>
  <c r="T60" i="34" s="1"/>
  <c r="I60" i="34"/>
  <c r="S59" i="34"/>
  <c r="Q59" i="34"/>
  <c r="T59" i="34" s="1"/>
  <c r="S58" i="34"/>
  <c r="Q58" i="34"/>
  <c r="S57" i="34"/>
  <c r="O57" i="34"/>
  <c r="N57" i="34"/>
  <c r="M57" i="34"/>
  <c r="P57" i="34" s="1"/>
  <c r="Q57" i="34"/>
  <c r="T57" i="34" s="1"/>
  <c r="O56" i="34"/>
  <c r="N56" i="34"/>
  <c r="M56" i="34"/>
  <c r="Q56" i="34"/>
  <c r="T56" i="34" s="1"/>
  <c r="U56" i="34" s="1"/>
  <c r="O55" i="34"/>
  <c r="N55" i="34"/>
  <c r="M55" i="34"/>
  <c r="Q55" i="34"/>
  <c r="S54" i="34"/>
  <c r="Q54" i="34"/>
  <c r="S53" i="34"/>
  <c r="Q53" i="34"/>
  <c r="S52" i="34"/>
  <c r="O52" i="34"/>
  <c r="N52" i="34"/>
  <c r="M52" i="34"/>
  <c r="Q52" i="34"/>
  <c r="T52" i="34" s="1"/>
  <c r="S51" i="34"/>
  <c r="L51" i="34"/>
  <c r="Q51" i="34" s="1"/>
  <c r="S50" i="34"/>
  <c r="L50" i="34"/>
  <c r="Q50" i="34" s="1"/>
  <c r="S47" i="34"/>
  <c r="L47" i="34"/>
  <c r="Q47" i="34" s="1"/>
  <c r="S46" i="34"/>
  <c r="L46" i="34"/>
  <c r="Q46" i="34" s="1"/>
  <c r="S45" i="34"/>
  <c r="L45" i="34"/>
  <c r="Q45" i="34" s="1"/>
  <c r="S44" i="34"/>
  <c r="O44" i="34"/>
  <c r="N44" i="34"/>
  <c r="M44" i="34"/>
  <c r="L44" i="34"/>
  <c r="Q44" i="34" s="1"/>
  <c r="I44" i="34"/>
  <c r="S43" i="34"/>
  <c r="L43" i="34"/>
  <c r="Q43" i="34" s="1"/>
  <c r="S42" i="34"/>
  <c r="L42" i="34"/>
  <c r="Q42" i="34" s="1"/>
  <c r="S41" i="34"/>
  <c r="L41" i="34"/>
  <c r="Q41" i="34" s="1"/>
  <c r="S40" i="34"/>
  <c r="O40" i="34"/>
  <c r="N40" i="34"/>
  <c r="M40" i="34"/>
  <c r="L40" i="34"/>
  <c r="Q40" i="34" s="1"/>
  <c r="I40" i="34"/>
  <c r="S39" i="34"/>
  <c r="Q39" i="34"/>
  <c r="S38" i="34"/>
  <c r="Q38" i="34"/>
  <c r="S37" i="34"/>
  <c r="Q37" i="34"/>
  <c r="S36" i="34"/>
  <c r="Q36" i="34"/>
  <c r="S35" i="34"/>
  <c r="Q35" i="34"/>
  <c r="S34" i="34"/>
  <c r="Q34" i="34"/>
  <c r="S33" i="34"/>
  <c r="Q33" i="34"/>
  <c r="S32" i="34"/>
  <c r="O32" i="34"/>
  <c r="N32" i="34"/>
  <c r="M32" i="34"/>
  <c r="Q32" i="34"/>
  <c r="Q31" i="34"/>
  <c r="T31" i="34" s="1"/>
  <c r="Q30" i="34"/>
  <c r="T30" i="34" s="1"/>
  <c r="Q29" i="34"/>
  <c r="T29" i="34" s="1"/>
  <c r="S28" i="34"/>
  <c r="Q28" i="34"/>
  <c r="S27" i="34"/>
  <c r="Q27" i="34"/>
  <c r="S26" i="34"/>
  <c r="Q26" i="34"/>
  <c r="O26" i="34"/>
  <c r="N26" i="34"/>
  <c r="M26" i="34"/>
  <c r="S25" i="34"/>
  <c r="O25" i="34"/>
  <c r="N25" i="34"/>
  <c r="M25" i="34"/>
  <c r="L25" i="34"/>
  <c r="Q25" i="34" s="1"/>
  <c r="T25" i="34" s="1"/>
  <c r="U25" i="34" s="1"/>
  <c r="I25" i="34"/>
  <c r="S24" i="34"/>
  <c r="O24" i="34"/>
  <c r="I304" i="31" s="1"/>
  <c r="N24" i="34"/>
  <c r="H304" i="31" s="1"/>
  <c r="M24" i="34"/>
  <c r="G304" i="31" s="1"/>
  <c r="L24" i="34"/>
  <c r="Q24" i="34" s="1"/>
  <c r="T24" i="34" s="1"/>
  <c r="U24" i="34" s="1"/>
  <c r="O23" i="34"/>
  <c r="N23" i="34"/>
  <c r="M23" i="34"/>
  <c r="L23" i="34"/>
  <c r="Q23" i="34" s="1"/>
  <c r="T23" i="34" s="1"/>
  <c r="U23" i="34" s="1"/>
  <c r="S22" i="34"/>
  <c r="O22" i="34"/>
  <c r="N22" i="34"/>
  <c r="M22" i="34"/>
  <c r="L22" i="34"/>
  <c r="Q22" i="34" s="1"/>
  <c r="S21" i="34"/>
  <c r="Q21" i="34"/>
  <c r="S20" i="34"/>
  <c r="Q20" i="34"/>
  <c r="S19" i="34"/>
  <c r="Q19" i="34"/>
  <c r="O19" i="34"/>
  <c r="I292" i="31" s="1"/>
  <c r="N19" i="34"/>
  <c r="H292" i="31" s="1"/>
  <c r="M19" i="34"/>
  <c r="G292" i="31" s="1"/>
  <c r="S18" i="34"/>
  <c r="O18" i="34"/>
  <c r="N18" i="34"/>
  <c r="M18" i="34"/>
  <c r="L18" i="34"/>
  <c r="Q18" i="34" s="1"/>
  <c r="T18" i="34" s="1"/>
  <c r="U18" i="34" s="1"/>
  <c r="I18" i="34"/>
  <c r="S17" i="34"/>
  <c r="Q17" i="34"/>
  <c r="O17" i="34"/>
  <c r="N17" i="34"/>
  <c r="M17" i="34"/>
  <c r="S16" i="34"/>
  <c r="Q16" i="34"/>
  <c r="T16" i="34" s="1"/>
  <c r="S15" i="34"/>
  <c r="Q15" i="34"/>
  <c r="T15" i="34" s="1"/>
  <c r="S14" i="34"/>
  <c r="Q14" i="34"/>
  <c r="S13" i="34"/>
  <c r="Q13" i="34"/>
  <c r="T13" i="34" s="1"/>
  <c r="S12" i="34"/>
  <c r="Q12" i="34"/>
  <c r="T12" i="34" s="1"/>
  <c r="S11" i="34"/>
  <c r="O11" i="34"/>
  <c r="N11" i="34"/>
  <c r="M11" i="34"/>
  <c r="Q11" i="34"/>
  <c r="T11" i="34" s="1"/>
  <c r="S10" i="34"/>
  <c r="Q10" i="34"/>
  <c r="S9" i="34"/>
  <c r="Q9" i="34"/>
  <c r="S8" i="34"/>
  <c r="Q8" i="34"/>
  <c r="S7" i="34"/>
  <c r="Q7" i="34"/>
  <c r="Q6" i="34"/>
  <c r="T6" i="34" s="1"/>
  <c r="S5" i="34"/>
  <c r="O5" i="34"/>
  <c r="N5" i="34"/>
  <c r="M5" i="34"/>
  <c r="Q5" i="34"/>
  <c r="I18" i="33"/>
  <c r="I26" i="33"/>
  <c r="I32" i="33"/>
  <c r="I43" i="33"/>
  <c r="I47" i="33"/>
  <c r="Q7" i="33"/>
  <c r="Q10" i="33"/>
  <c r="Q14" i="33"/>
  <c r="L18" i="33"/>
  <c r="Q18" i="33" s="1"/>
  <c r="L19" i="33"/>
  <c r="L20" i="33"/>
  <c r="L21" i="33"/>
  <c r="Q22" i="33"/>
  <c r="Q24" i="33"/>
  <c r="L25" i="33"/>
  <c r="Q25" i="33" s="1"/>
  <c r="L26" i="33"/>
  <c r="L27" i="33"/>
  <c r="Q27" i="33" s="1"/>
  <c r="L28" i="33"/>
  <c r="L29" i="33"/>
  <c r="L30" i="33"/>
  <c r="Q30" i="33" s="1"/>
  <c r="T30" i="33" s="1"/>
  <c r="L31" i="33"/>
  <c r="Q31" i="33" s="1"/>
  <c r="T31" i="33" s="1"/>
  <c r="L33" i="33"/>
  <c r="L34" i="33"/>
  <c r="Q34" i="33" s="1"/>
  <c r="L38" i="33"/>
  <c r="Q38" i="33" s="1"/>
  <c r="L39" i="33"/>
  <c r="Q39" i="33" s="1"/>
  <c r="L40" i="33"/>
  <c r="Q40" i="33" s="1"/>
  <c r="L41" i="33"/>
  <c r="Q41" i="33" s="1"/>
  <c r="L42" i="33"/>
  <c r="L43" i="33"/>
  <c r="L44" i="33"/>
  <c r="L45" i="33"/>
  <c r="Q45" i="33" s="1"/>
  <c r="L46" i="33"/>
  <c r="Q46" i="33" s="1"/>
  <c r="L47" i="33"/>
  <c r="Q47" i="33" s="1"/>
  <c r="L48" i="33"/>
  <c r="Q48" i="33" s="1"/>
  <c r="L49" i="33"/>
  <c r="Q49" i="33" s="1"/>
  <c r="L50" i="33"/>
  <c r="Q50" i="33" s="1"/>
  <c r="L51" i="33"/>
  <c r="Q51" i="33" s="1"/>
  <c r="L52" i="33"/>
  <c r="Q53" i="33"/>
  <c r="Q55" i="33"/>
  <c r="Q56" i="33"/>
  <c r="Q57" i="33"/>
  <c r="L58" i="33"/>
  <c r="Q58" i="33" s="1"/>
  <c r="L59" i="33"/>
  <c r="L60" i="33"/>
  <c r="L61" i="33"/>
  <c r="Q61" i="33" s="1"/>
  <c r="L62" i="33"/>
  <c r="Q62" i="33" s="1"/>
  <c r="L63" i="33"/>
  <c r="Q63" i="33" s="1"/>
  <c r="L64" i="33"/>
  <c r="Q64" i="33" s="1"/>
  <c r="T64" i="33" s="1"/>
  <c r="L65" i="33"/>
  <c r="Q65" i="33" s="1"/>
  <c r="L66" i="33"/>
  <c r="Q66" i="33" s="1"/>
  <c r="L67" i="33"/>
  <c r="Q67" i="33" s="1"/>
  <c r="L68" i="33"/>
  <c r="Q68" i="33" s="1"/>
  <c r="L69" i="33"/>
  <c r="Q69" i="33" s="1"/>
  <c r="L70" i="33"/>
  <c r="Q70" i="33" s="1"/>
  <c r="L71" i="33"/>
  <c r="L72" i="33"/>
  <c r="Q72" i="33" s="1"/>
  <c r="L73" i="33"/>
  <c r="L74" i="33"/>
  <c r="Q74" i="33" s="1"/>
  <c r="L75" i="33"/>
  <c r="L76" i="33"/>
  <c r="Q76" i="33" s="1"/>
  <c r="L77" i="33"/>
  <c r="Q77" i="33" s="1"/>
  <c r="L78" i="33"/>
  <c r="Q78" i="33" s="1"/>
  <c r="L79" i="33"/>
  <c r="L80" i="33"/>
  <c r="Q80" i="33" s="1"/>
  <c r="L81" i="33"/>
  <c r="L82" i="33"/>
  <c r="Q82" i="33" s="1"/>
  <c r="L83" i="33"/>
  <c r="L84" i="33"/>
  <c r="Q84" i="33" s="1"/>
  <c r="L85" i="33"/>
  <c r="L86" i="33"/>
  <c r="Q86" i="33" s="1"/>
  <c r="L87" i="33"/>
  <c r="L88" i="33"/>
  <c r="Q88" i="33" s="1"/>
  <c r="L89" i="33"/>
  <c r="Q89" i="33" s="1"/>
  <c r="L90" i="33"/>
  <c r="Q90" i="33" s="1"/>
  <c r="L91" i="33"/>
  <c r="L92" i="33"/>
  <c r="L93" i="33"/>
  <c r="Q93" i="33" s="1"/>
  <c r="L94" i="33"/>
  <c r="Q94" i="33" s="1"/>
  <c r="S94" i="33"/>
  <c r="O94" i="33"/>
  <c r="N94" i="33"/>
  <c r="M94" i="33"/>
  <c r="I94" i="33"/>
  <c r="S93" i="33"/>
  <c r="O93" i="33"/>
  <c r="N93" i="33"/>
  <c r="M93" i="33"/>
  <c r="I93" i="33"/>
  <c r="S92" i="33"/>
  <c r="Q92" i="33"/>
  <c r="S91" i="33"/>
  <c r="Q91" i="33"/>
  <c r="S90" i="33"/>
  <c r="O90" i="33"/>
  <c r="N90" i="33"/>
  <c r="P90" i="33" s="1"/>
  <c r="M90" i="33"/>
  <c r="I90" i="33"/>
  <c r="S89" i="33"/>
  <c r="S88" i="33"/>
  <c r="S87" i="33"/>
  <c r="Q87" i="33"/>
  <c r="S86" i="33"/>
  <c r="S85" i="33"/>
  <c r="Q85" i="33"/>
  <c r="S84" i="33"/>
  <c r="O84" i="33"/>
  <c r="N84" i="33"/>
  <c r="M84" i="33"/>
  <c r="P84" i="33" s="1"/>
  <c r="I84" i="33"/>
  <c r="S83" i="33"/>
  <c r="Q83" i="33"/>
  <c r="S82" i="33"/>
  <c r="S81" i="33"/>
  <c r="Q81" i="33"/>
  <c r="S80" i="33"/>
  <c r="S79" i="33"/>
  <c r="Q79" i="33"/>
  <c r="S78" i="33"/>
  <c r="O78" i="33"/>
  <c r="N78" i="33"/>
  <c r="M78" i="33"/>
  <c r="I78" i="33"/>
  <c r="S77" i="33"/>
  <c r="O77" i="33"/>
  <c r="N77" i="33"/>
  <c r="M77" i="33"/>
  <c r="I77" i="33"/>
  <c r="S76" i="33"/>
  <c r="O76" i="33"/>
  <c r="N76" i="33"/>
  <c r="M76" i="33"/>
  <c r="P76" i="33" s="1"/>
  <c r="I76" i="33"/>
  <c r="S75" i="33"/>
  <c r="Q75" i="33"/>
  <c r="S74" i="33"/>
  <c r="S73" i="33"/>
  <c r="Q73" i="33"/>
  <c r="O73" i="33"/>
  <c r="N73" i="33"/>
  <c r="M73" i="33"/>
  <c r="I73" i="33"/>
  <c r="S72" i="33"/>
  <c r="S71" i="33"/>
  <c r="Q71" i="33"/>
  <c r="S70" i="33"/>
  <c r="S69" i="33"/>
  <c r="S68" i="33"/>
  <c r="S67" i="33"/>
  <c r="O67" i="33"/>
  <c r="N67" i="33"/>
  <c r="M67" i="33"/>
  <c r="I67" i="33"/>
  <c r="S66" i="33"/>
  <c r="S65" i="33"/>
  <c r="S64" i="33"/>
  <c r="S63" i="33"/>
  <c r="S62" i="33"/>
  <c r="S61" i="33"/>
  <c r="O61" i="33"/>
  <c r="N61" i="33"/>
  <c r="M61" i="33"/>
  <c r="I61" i="33"/>
  <c r="S60" i="33"/>
  <c r="Q60" i="33"/>
  <c r="T60" i="33" s="1"/>
  <c r="S59" i="33"/>
  <c r="Q59" i="33"/>
  <c r="S58" i="33"/>
  <c r="O58" i="33"/>
  <c r="N58" i="33"/>
  <c r="P58" i="33" s="1"/>
  <c r="M58" i="33"/>
  <c r="I58" i="33"/>
  <c r="O57" i="33"/>
  <c r="N57" i="33"/>
  <c r="M57" i="33"/>
  <c r="O56" i="33"/>
  <c r="N56" i="33"/>
  <c r="M56" i="33"/>
  <c r="S55" i="33"/>
  <c r="S54" i="33"/>
  <c r="Q54" i="33"/>
  <c r="S53" i="33"/>
  <c r="O53" i="33"/>
  <c r="N53" i="33"/>
  <c r="M53" i="33"/>
  <c r="S52" i="33"/>
  <c r="Q52" i="33"/>
  <c r="S51" i="33"/>
  <c r="S50" i="33"/>
  <c r="S49" i="33"/>
  <c r="S48" i="33"/>
  <c r="S47" i="33"/>
  <c r="O47" i="33"/>
  <c r="N47" i="33"/>
  <c r="M47" i="33"/>
  <c r="S46" i="33"/>
  <c r="S45" i="33"/>
  <c r="S44" i="33"/>
  <c r="Q44" i="33"/>
  <c r="S43" i="33"/>
  <c r="Q43" i="33"/>
  <c r="O43" i="33"/>
  <c r="N43" i="33"/>
  <c r="M43" i="33"/>
  <c r="S42" i="33"/>
  <c r="Q42" i="33"/>
  <c r="T42" i="33" s="1"/>
  <c r="S41" i="33"/>
  <c r="S40" i="33"/>
  <c r="S39" i="33"/>
  <c r="S38" i="33"/>
  <c r="S34" i="33"/>
  <c r="S33" i="33"/>
  <c r="Q33" i="33"/>
  <c r="S32" i="33"/>
  <c r="Q32" i="33"/>
  <c r="O32" i="33"/>
  <c r="I277" i="31" s="1"/>
  <c r="N32" i="33"/>
  <c r="H277" i="31" s="1"/>
  <c r="M32" i="33"/>
  <c r="G277" i="31" s="1"/>
  <c r="Q29" i="33"/>
  <c r="T29" i="33" s="1"/>
  <c r="S28" i="33"/>
  <c r="Q28" i="33"/>
  <c r="S27" i="33"/>
  <c r="S26" i="33"/>
  <c r="Q26" i="33"/>
  <c r="O26" i="33"/>
  <c r="N26" i="33"/>
  <c r="M26" i="33"/>
  <c r="S25" i="33"/>
  <c r="O25" i="33"/>
  <c r="N25" i="33"/>
  <c r="M25" i="33"/>
  <c r="I25" i="33"/>
  <c r="S24" i="33"/>
  <c r="O24" i="33"/>
  <c r="P24" i="33" s="1"/>
  <c r="F283" i="31" s="1"/>
  <c r="N24" i="33"/>
  <c r="H283" i="31" s="1"/>
  <c r="Q23" i="33"/>
  <c r="O23" i="33"/>
  <c r="N23" i="33"/>
  <c r="S22" i="33"/>
  <c r="O22" i="33"/>
  <c r="N22" i="33"/>
  <c r="S21" i="33"/>
  <c r="Q21" i="33"/>
  <c r="S20" i="33"/>
  <c r="Q20" i="33"/>
  <c r="S19" i="33"/>
  <c r="Q19" i="33"/>
  <c r="O19" i="33"/>
  <c r="N19" i="33"/>
  <c r="M19" i="33"/>
  <c r="P19" i="33" s="1"/>
  <c r="I19" i="33"/>
  <c r="S18" i="33"/>
  <c r="O18" i="33"/>
  <c r="I271" i="31" s="1"/>
  <c r="N18" i="33"/>
  <c r="H271" i="31" s="1"/>
  <c r="M18" i="33"/>
  <c r="G271" i="31" s="1"/>
  <c r="S17" i="33"/>
  <c r="Q17" i="33"/>
  <c r="O17" i="33"/>
  <c r="N17" i="33"/>
  <c r="M17" i="33"/>
  <c r="S16" i="33"/>
  <c r="Q16" i="33"/>
  <c r="T16" i="33" s="1"/>
  <c r="S15" i="33"/>
  <c r="Q15" i="33"/>
  <c r="S14" i="33"/>
  <c r="S13" i="33"/>
  <c r="Q13" i="33"/>
  <c r="S12" i="33"/>
  <c r="Q12" i="33"/>
  <c r="S11" i="33"/>
  <c r="Q11" i="33"/>
  <c r="O11" i="33"/>
  <c r="I269" i="31" s="1"/>
  <c r="N11" i="33"/>
  <c r="H269" i="31" s="1"/>
  <c r="M11" i="33"/>
  <c r="G269" i="31" s="1"/>
  <c r="S10" i="33"/>
  <c r="P152" i="5" s="1"/>
  <c r="S9" i="33"/>
  <c r="Q9" i="33"/>
  <c r="S8" i="33"/>
  <c r="Q8" i="33"/>
  <c r="S7" i="33"/>
  <c r="P30" i="5" s="1"/>
  <c r="S6" i="33"/>
  <c r="P24" i="5" s="1"/>
  <c r="Q6" i="33"/>
  <c r="S5" i="33"/>
  <c r="Q5" i="33"/>
  <c r="O5" i="33"/>
  <c r="I268" i="31" s="1"/>
  <c r="N5" i="33"/>
  <c r="H268" i="31" s="1"/>
  <c r="M5" i="33"/>
  <c r="G268" i="31" s="1"/>
  <c r="I54" i="29"/>
  <c r="I53" i="29"/>
  <c r="S34" i="29"/>
  <c r="S35" i="29"/>
  <c r="Q34" i="29"/>
  <c r="Q35" i="29"/>
  <c r="I26" i="29"/>
  <c r="I24" i="29"/>
  <c r="I23" i="29"/>
  <c r="I22" i="29"/>
  <c r="I18" i="29"/>
  <c r="I19" i="21"/>
  <c r="I17" i="29"/>
  <c r="I11" i="29"/>
  <c r="I55" i="28"/>
  <c r="I54" i="28"/>
  <c r="I51" i="28"/>
  <c r="S34" i="28"/>
  <c r="S35" i="28"/>
  <c r="S36" i="28"/>
  <c r="Q34" i="28"/>
  <c r="Q35" i="28"/>
  <c r="Q36" i="28"/>
  <c r="S40" i="28"/>
  <c r="S39" i="28"/>
  <c r="S38" i="28"/>
  <c r="S33" i="28"/>
  <c r="S32" i="28"/>
  <c r="S37" i="28"/>
  <c r="S31" i="28"/>
  <c r="S30" i="28"/>
  <c r="S29" i="28"/>
  <c r="S28" i="28"/>
  <c r="S27" i="28"/>
  <c r="S26" i="28"/>
  <c r="I26" i="28"/>
  <c r="Q29" i="28"/>
  <c r="Q30" i="28"/>
  <c r="Q31" i="28"/>
  <c r="I24" i="28"/>
  <c r="I23" i="28"/>
  <c r="I22" i="28"/>
  <c r="I19" i="28"/>
  <c r="I57" i="27"/>
  <c r="S48" i="27"/>
  <c r="Q48" i="27"/>
  <c r="T48" i="27" s="1"/>
  <c r="Q30" i="27"/>
  <c r="T30" i="27" s="1"/>
  <c r="I23" i="27"/>
  <c r="I22" i="27"/>
  <c r="I19" i="27"/>
  <c r="I18" i="27"/>
  <c r="I55" i="26"/>
  <c r="S45" i="26"/>
  <c r="S46" i="26"/>
  <c r="Q45" i="26"/>
  <c r="Q46" i="26"/>
  <c r="S41" i="26"/>
  <c r="S42" i="26"/>
  <c r="S43" i="26"/>
  <c r="Q41" i="26"/>
  <c r="Q42" i="26"/>
  <c r="Q43" i="26"/>
  <c r="S36" i="26"/>
  <c r="S37" i="26"/>
  <c r="Q36" i="26"/>
  <c r="Q37" i="26"/>
  <c r="I26" i="26"/>
  <c r="I19" i="26"/>
  <c r="I23" i="26"/>
  <c r="I22" i="26"/>
  <c r="I17" i="26"/>
  <c r="I11" i="26"/>
  <c r="I42" i="25"/>
  <c r="I23" i="25"/>
  <c r="I22" i="25"/>
  <c r="I18" i="25"/>
  <c r="Q17" i="25"/>
  <c r="I11" i="25"/>
  <c r="I54" i="24"/>
  <c r="S29" i="24"/>
  <c r="S30" i="24"/>
  <c r="S31" i="24"/>
  <c r="I19" i="24"/>
  <c r="I23" i="24"/>
  <c r="I22" i="24"/>
  <c r="I18" i="24"/>
  <c r="I11" i="24"/>
  <c r="I53" i="23"/>
  <c r="S35" i="23"/>
  <c r="S36" i="23"/>
  <c r="S37" i="23"/>
  <c r="Q35" i="23"/>
  <c r="Q36" i="23"/>
  <c r="Q37" i="23"/>
  <c r="I23" i="23"/>
  <c r="I22" i="23"/>
  <c r="I17" i="23"/>
  <c r="I19" i="23"/>
  <c r="I26" i="22"/>
  <c r="I23" i="22"/>
  <c r="I22" i="22"/>
  <c r="I17" i="22"/>
  <c r="I18" i="22"/>
  <c r="S29" i="21"/>
  <c r="S30" i="21"/>
  <c r="S31" i="21"/>
  <c r="I23" i="21"/>
  <c r="I22" i="21"/>
  <c r="M17" i="21"/>
  <c r="N17" i="21"/>
  <c r="O17" i="21"/>
  <c r="I17" i="21"/>
  <c r="I18" i="21"/>
  <c r="Q94" i="21"/>
  <c r="Q95" i="21"/>
  <c r="Q96" i="21"/>
  <c r="I94" i="21"/>
  <c r="I95" i="21"/>
  <c r="I96" i="21"/>
  <c r="S33" i="20"/>
  <c r="S34" i="20"/>
  <c r="Q33" i="20"/>
  <c r="T33" i="20" s="1"/>
  <c r="Q34" i="20"/>
  <c r="T34" i="20" s="1"/>
  <c r="I22" i="20"/>
  <c r="I21" i="20"/>
  <c r="I17" i="20"/>
  <c r="I57" i="20"/>
  <c r="I64" i="20"/>
  <c r="I70" i="20"/>
  <c r="I73" i="20"/>
  <c r="I74" i="20"/>
  <c r="I26" i="19"/>
  <c r="I23" i="19"/>
  <c r="I22" i="19"/>
  <c r="I18" i="19"/>
  <c r="I11" i="19"/>
  <c r="S28" i="7"/>
  <c r="S27" i="7"/>
  <c r="S26" i="7"/>
  <c r="Q28" i="7"/>
  <c r="T28" i="7" s="1"/>
  <c r="O26" i="7"/>
  <c r="N26" i="7"/>
  <c r="M26" i="7"/>
  <c r="P26" i="7" s="1"/>
  <c r="M25" i="7"/>
  <c r="I26" i="7"/>
  <c r="I70" i="7"/>
  <c r="I71" i="7"/>
  <c r="I23" i="7"/>
  <c r="I22" i="7"/>
  <c r="S17" i="7"/>
  <c r="I72" i="23"/>
  <c r="I75" i="23"/>
  <c r="I78" i="23"/>
  <c r="I79" i="23"/>
  <c r="Q59" i="23"/>
  <c r="S59" i="23"/>
  <c r="Q35" i="7"/>
  <c r="Q36" i="7"/>
  <c r="S36" i="7"/>
  <c r="S35" i="7"/>
  <c r="S30" i="7"/>
  <c r="S31" i="7"/>
  <c r="S32" i="7"/>
  <c r="S33" i="7"/>
  <c r="S34" i="7"/>
  <c r="Q30" i="7"/>
  <c r="Q31" i="7"/>
  <c r="Q32" i="7"/>
  <c r="Q33" i="7"/>
  <c r="Q34" i="7"/>
  <c r="S54" i="21"/>
  <c r="S55" i="21"/>
  <c r="S56" i="21"/>
  <c r="S33" i="25"/>
  <c r="S34" i="25"/>
  <c r="S35" i="25"/>
  <c r="S36" i="25"/>
  <c r="S37" i="25"/>
  <c r="S38" i="25"/>
  <c r="S39" i="25"/>
  <c r="S40" i="25"/>
  <c r="S41" i="25"/>
  <c r="Q33" i="25"/>
  <c r="Q34" i="25"/>
  <c r="Q35" i="25"/>
  <c r="Q36" i="25"/>
  <c r="Q37" i="25"/>
  <c r="T37" i="25" s="1"/>
  <c r="Q38" i="25"/>
  <c r="Q39" i="25"/>
  <c r="Q40" i="25"/>
  <c r="Q41" i="25"/>
  <c r="S41" i="24"/>
  <c r="S42" i="24"/>
  <c r="S43" i="24"/>
  <c r="S44" i="24"/>
  <c r="S45" i="24"/>
  <c r="S46" i="24"/>
  <c r="S47" i="24"/>
  <c r="Q41" i="24"/>
  <c r="Q42" i="24"/>
  <c r="Q43" i="24"/>
  <c r="Q44" i="24"/>
  <c r="Q45" i="24"/>
  <c r="Q46" i="24"/>
  <c r="Q47" i="24"/>
  <c r="M18" i="25"/>
  <c r="S29" i="27"/>
  <c r="S31" i="27"/>
  <c r="S32" i="27"/>
  <c r="I41" i="19"/>
  <c r="I45" i="19"/>
  <c r="I71" i="19"/>
  <c r="S46" i="21"/>
  <c r="S45" i="21"/>
  <c r="S47" i="21"/>
  <c r="Q47" i="21"/>
  <c r="Q46" i="21"/>
  <c r="Q45" i="21"/>
  <c r="Q44" i="21"/>
  <c r="S13" i="19"/>
  <c r="S12" i="19"/>
  <c r="S11" i="19"/>
  <c r="S10" i="19"/>
  <c r="S9" i="19"/>
  <c r="S8" i="19"/>
  <c r="S7" i="19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48" i="7"/>
  <c r="S47" i="7"/>
  <c r="S46" i="7"/>
  <c r="S45" i="7"/>
  <c r="S44" i="7"/>
  <c r="S43" i="7"/>
  <c r="S42" i="7"/>
  <c r="S41" i="7"/>
  <c r="S40" i="7"/>
  <c r="S39" i="7"/>
  <c r="S38" i="7"/>
  <c r="S37" i="7"/>
  <c r="S29" i="7"/>
  <c r="S25" i="7"/>
  <c r="S24" i="7"/>
  <c r="S23" i="7"/>
  <c r="S22" i="7"/>
  <c r="S21" i="7"/>
  <c r="S20" i="7"/>
  <c r="S19" i="7"/>
  <c r="S18" i="7"/>
  <c r="S16" i="7"/>
  <c r="S15" i="7"/>
  <c r="S14" i="7"/>
  <c r="S13" i="7"/>
  <c r="S12" i="7"/>
  <c r="S11" i="7"/>
  <c r="S7" i="7"/>
  <c r="S6" i="7"/>
  <c r="Q53" i="20"/>
  <c r="S55" i="27"/>
  <c r="S53" i="27"/>
  <c r="S52" i="27"/>
  <c r="S51" i="27"/>
  <c r="S50" i="27"/>
  <c r="S54" i="27"/>
  <c r="S75" i="27"/>
  <c r="S70" i="26"/>
  <c r="S78" i="26"/>
  <c r="I81" i="21"/>
  <c r="S61" i="21"/>
  <c r="I76" i="27"/>
  <c r="E12" i="31"/>
  <c r="E13" i="31"/>
  <c r="E35" i="31"/>
  <c r="Q90" i="19"/>
  <c r="S90" i="19"/>
  <c r="I68" i="25"/>
  <c r="I62" i="24"/>
  <c r="I45" i="22"/>
  <c r="I70" i="22"/>
  <c r="I78" i="24"/>
  <c r="S77" i="19"/>
  <c r="S76" i="19"/>
  <c r="S75" i="19"/>
  <c r="S73" i="19"/>
  <c r="Q77" i="19"/>
  <c r="Q76" i="19"/>
  <c r="Q75" i="19"/>
  <c r="Q74" i="19"/>
  <c r="O75" i="19"/>
  <c r="O74" i="19"/>
  <c r="N75" i="19"/>
  <c r="N74" i="19"/>
  <c r="M75" i="19"/>
  <c r="M74" i="19"/>
  <c r="I75" i="19"/>
  <c r="I74" i="19"/>
  <c r="I56" i="25"/>
  <c r="I55" i="25"/>
  <c r="Q51" i="27"/>
  <c r="Q52" i="27"/>
  <c r="Q53" i="27"/>
  <c r="Q54" i="27"/>
  <c r="I43" i="20"/>
  <c r="I46" i="25"/>
  <c r="I19" i="19"/>
  <c r="S67" i="23"/>
  <c r="S68" i="23"/>
  <c r="S69" i="23"/>
  <c r="S70" i="23"/>
  <c r="S71" i="23"/>
  <c r="Q67" i="23"/>
  <c r="Q68" i="23"/>
  <c r="Q69" i="23"/>
  <c r="Q70" i="23"/>
  <c r="Q71" i="23"/>
  <c r="I49" i="20"/>
  <c r="I57" i="21"/>
  <c r="I61" i="7"/>
  <c r="S70" i="22"/>
  <c r="I56" i="19"/>
  <c r="I11" i="22"/>
  <c r="B182" i="31"/>
  <c r="E218" i="31"/>
  <c r="C218" i="31"/>
  <c r="B218" i="31"/>
  <c r="C217" i="31"/>
  <c r="B217" i="31"/>
  <c r="C216" i="31"/>
  <c r="B216" i="31"/>
  <c r="E215" i="31"/>
  <c r="C215" i="31"/>
  <c r="B215" i="31"/>
  <c r="E214" i="31"/>
  <c r="C214" i="31"/>
  <c r="B214" i="31"/>
  <c r="E213" i="31"/>
  <c r="C213" i="31"/>
  <c r="B213" i="31"/>
  <c r="E212" i="31"/>
  <c r="B212" i="31"/>
  <c r="B205" i="31"/>
  <c r="E205" i="31"/>
  <c r="B206" i="31"/>
  <c r="C206" i="31"/>
  <c r="E206" i="31"/>
  <c r="B207" i="31"/>
  <c r="E207" i="31"/>
  <c r="B208" i="31"/>
  <c r="C208" i="31"/>
  <c r="B209" i="31"/>
  <c r="C209" i="31"/>
  <c r="E204" i="31"/>
  <c r="B204" i="31"/>
  <c r="E198" i="31"/>
  <c r="C198" i="31"/>
  <c r="B198" i="31"/>
  <c r="C197" i="31"/>
  <c r="B197" i="31"/>
  <c r="C196" i="31"/>
  <c r="B196" i="31"/>
  <c r="E195" i="31"/>
  <c r="B195" i="31"/>
  <c r="E194" i="31"/>
  <c r="B194" i="31"/>
  <c r="E193" i="31"/>
  <c r="C193" i="31"/>
  <c r="B193" i="31"/>
  <c r="E192" i="31"/>
  <c r="C192" i="31"/>
  <c r="B192" i="31"/>
  <c r="E191" i="31"/>
  <c r="C191" i="31"/>
  <c r="B191" i="31"/>
  <c r="B183" i="31"/>
  <c r="E183" i="31"/>
  <c r="B184" i="31"/>
  <c r="C184" i="31"/>
  <c r="E184" i="31"/>
  <c r="B185" i="31"/>
  <c r="E185" i="31"/>
  <c r="B186" i="31"/>
  <c r="C186" i="31"/>
  <c r="B187" i="31"/>
  <c r="C187" i="31"/>
  <c r="B188" i="31"/>
  <c r="C188" i="31"/>
  <c r="E188" i="31"/>
  <c r="F188" i="31"/>
  <c r="G188" i="31"/>
  <c r="H188" i="31"/>
  <c r="I188" i="31"/>
  <c r="E182" i="31"/>
  <c r="E176" i="31"/>
  <c r="C176" i="31"/>
  <c r="B176" i="31"/>
  <c r="E175" i="31"/>
  <c r="B175" i="31"/>
  <c r="C174" i="31"/>
  <c r="B174" i="31"/>
  <c r="C173" i="31"/>
  <c r="B173" i="31"/>
  <c r="E172" i="31"/>
  <c r="B172" i="31"/>
  <c r="E171" i="31"/>
  <c r="B171" i="31"/>
  <c r="E170" i="31"/>
  <c r="B170" i="31"/>
  <c r="E169" i="31"/>
  <c r="B169" i="31"/>
  <c r="B162" i="31"/>
  <c r="E162" i="31"/>
  <c r="B163" i="31"/>
  <c r="E163" i="31"/>
  <c r="B164" i="31"/>
  <c r="C164" i="31"/>
  <c r="B165" i="31"/>
  <c r="C165" i="31"/>
  <c r="B166" i="31"/>
  <c r="C166" i="31"/>
  <c r="E166" i="31"/>
  <c r="E161" i="31"/>
  <c r="C161" i="31"/>
  <c r="B161" i="31"/>
  <c r="E155" i="31"/>
  <c r="E154" i="31"/>
  <c r="E151" i="31"/>
  <c r="E150" i="31"/>
  <c r="E149" i="31"/>
  <c r="E148" i="31"/>
  <c r="E147" i="31"/>
  <c r="E139" i="31"/>
  <c r="E140" i="31"/>
  <c r="E141" i="31"/>
  <c r="E144" i="31"/>
  <c r="E138" i="31"/>
  <c r="E132" i="31"/>
  <c r="E129" i="31"/>
  <c r="E128" i="31"/>
  <c r="E127" i="31"/>
  <c r="E126" i="31"/>
  <c r="E125" i="31"/>
  <c r="E118" i="31"/>
  <c r="E119" i="31"/>
  <c r="E120" i="31"/>
  <c r="E111" i="31"/>
  <c r="E110" i="31"/>
  <c r="E107" i="31"/>
  <c r="E106" i="31"/>
  <c r="E105" i="31"/>
  <c r="E104" i="31"/>
  <c r="E103" i="31"/>
  <c r="E95" i="31"/>
  <c r="E96" i="31"/>
  <c r="E97" i="31"/>
  <c r="E100" i="31"/>
  <c r="E94" i="31"/>
  <c r="E83" i="31"/>
  <c r="E84" i="31"/>
  <c r="E85" i="31"/>
  <c r="E88" i="31"/>
  <c r="E81" i="31"/>
  <c r="E75" i="31"/>
  <c r="E76" i="31"/>
  <c r="E73" i="31"/>
  <c r="E60" i="31"/>
  <c r="E61" i="31"/>
  <c r="E62" i="31"/>
  <c r="E63" i="31"/>
  <c r="E66" i="31"/>
  <c r="E67" i="31"/>
  <c r="F67" i="31"/>
  <c r="G67" i="31"/>
  <c r="H67" i="31"/>
  <c r="I67" i="31"/>
  <c r="E59" i="31"/>
  <c r="E52" i="31"/>
  <c r="E54" i="31"/>
  <c r="E51" i="31"/>
  <c r="E39" i="31"/>
  <c r="E40" i="31"/>
  <c r="E42" i="31"/>
  <c r="E43" i="31"/>
  <c r="E44" i="31"/>
  <c r="E45" i="31"/>
  <c r="E38" i="31"/>
  <c r="E31" i="31"/>
  <c r="E32" i="31"/>
  <c r="E33" i="31"/>
  <c r="E34" i="31"/>
  <c r="E30" i="31"/>
  <c r="G24" i="31"/>
  <c r="E24" i="31"/>
  <c r="E23" i="31"/>
  <c r="E21" i="31"/>
  <c r="E20" i="31"/>
  <c r="E19" i="31"/>
  <c r="E18" i="31"/>
  <c r="E17" i="31"/>
  <c r="E16" i="31"/>
  <c r="E9" i="31"/>
  <c r="E11" i="31"/>
  <c r="E8" i="31"/>
  <c r="C155" i="31"/>
  <c r="B155" i="31"/>
  <c r="C154" i="31"/>
  <c r="B154" i="31"/>
  <c r="C152" i="31"/>
  <c r="B152" i="31"/>
  <c r="C151" i="31"/>
  <c r="B151" i="31"/>
  <c r="B150" i="31"/>
  <c r="C149" i="31"/>
  <c r="B149" i="31"/>
  <c r="C148" i="31"/>
  <c r="B148" i="31"/>
  <c r="B147" i="31"/>
  <c r="B139" i="31"/>
  <c r="B140" i="31"/>
  <c r="C140" i="31"/>
  <c r="B141" i="31"/>
  <c r="B142" i="31"/>
  <c r="C142" i="31"/>
  <c r="B143" i="31"/>
  <c r="C143" i="31"/>
  <c r="B144" i="31"/>
  <c r="C144" i="31"/>
  <c r="C138" i="31"/>
  <c r="B138" i="31"/>
  <c r="C132" i="31"/>
  <c r="B132" i="31"/>
  <c r="C131" i="31"/>
  <c r="B131" i="31"/>
  <c r="C130" i="31"/>
  <c r="B130" i="31"/>
  <c r="C129" i="31"/>
  <c r="B129" i="31"/>
  <c r="B128" i="31"/>
  <c r="C127" i="31"/>
  <c r="B127" i="31"/>
  <c r="B126" i="31"/>
  <c r="B125" i="31"/>
  <c r="B118" i="31"/>
  <c r="B119" i="31"/>
  <c r="B120" i="31"/>
  <c r="B121" i="31"/>
  <c r="C121" i="31"/>
  <c r="B122" i="31"/>
  <c r="C122" i="31"/>
  <c r="B117" i="31"/>
  <c r="B105" i="31"/>
  <c r="B106" i="31"/>
  <c r="B107" i="31"/>
  <c r="C107" i="31"/>
  <c r="B108" i="31"/>
  <c r="C108" i="31"/>
  <c r="C104" i="31"/>
  <c r="B104" i="31"/>
  <c r="C103" i="31"/>
  <c r="B103" i="31"/>
  <c r="B95" i="31"/>
  <c r="B96" i="31"/>
  <c r="C96" i="31"/>
  <c r="B97" i="31"/>
  <c r="B98" i="31"/>
  <c r="C98" i="31"/>
  <c r="B99" i="31"/>
  <c r="C99" i="31"/>
  <c r="B100" i="31"/>
  <c r="C100" i="31"/>
  <c r="B94" i="31"/>
  <c r="C88" i="31"/>
  <c r="B88" i="31"/>
  <c r="C87" i="31"/>
  <c r="B87" i="31"/>
  <c r="C86" i="31"/>
  <c r="B86" i="31"/>
  <c r="B85" i="31"/>
  <c r="B84" i="31"/>
  <c r="B83" i="31"/>
  <c r="B82" i="31"/>
  <c r="B81" i="31"/>
  <c r="B74" i="31"/>
  <c r="B75" i="31"/>
  <c r="B76" i="31"/>
  <c r="B77" i="31"/>
  <c r="C77" i="31"/>
  <c r="B78" i="31"/>
  <c r="C78" i="31"/>
  <c r="B73" i="31"/>
  <c r="C67" i="31"/>
  <c r="B67" i="31"/>
  <c r="C66" i="31"/>
  <c r="B66" i="31"/>
  <c r="C64" i="31"/>
  <c r="B63" i="31"/>
  <c r="C62" i="31"/>
  <c r="B62" i="31"/>
  <c r="B61" i="31"/>
  <c r="B60" i="31"/>
  <c r="B59" i="31"/>
  <c r="B52" i="31"/>
  <c r="C52" i="31"/>
  <c r="B53" i="31"/>
  <c r="B54" i="31"/>
  <c r="C54" i="31"/>
  <c r="B55" i="31"/>
  <c r="C55" i="31"/>
  <c r="B56" i="31"/>
  <c r="C56" i="31"/>
  <c r="B51" i="31"/>
  <c r="C45" i="31"/>
  <c r="B45" i="31"/>
  <c r="C44" i="31"/>
  <c r="B44" i="31"/>
  <c r="C43" i="31"/>
  <c r="B43" i="31"/>
  <c r="B42" i="31"/>
  <c r="B41" i="31"/>
  <c r="C40" i="31"/>
  <c r="B40" i="31"/>
  <c r="C39" i="31"/>
  <c r="B39" i="31"/>
  <c r="C38" i="31"/>
  <c r="B38" i="31"/>
  <c r="B31" i="31"/>
  <c r="B32" i="31"/>
  <c r="B33" i="31"/>
  <c r="B34" i="31"/>
  <c r="B35" i="31"/>
  <c r="C33" i="31"/>
  <c r="C34" i="31"/>
  <c r="C30" i="31"/>
  <c r="B30" i="31"/>
  <c r="C21" i="31"/>
  <c r="C24" i="31"/>
  <c r="C17" i="31"/>
  <c r="C11" i="31"/>
  <c r="C12" i="31"/>
  <c r="C13" i="31"/>
  <c r="B24" i="31"/>
  <c r="B23" i="31"/>
  <c r="B21" i="31"/>
  <c r="B20" i="31"/>
  <c r="B19" i="31"/>
  <c r="B18" i="31"/>
  <c r="B17" i="31"/>
  <c r="B16" i="31"/>
  <c r="B9" i="31"/>
  <c r="B11" i="31"/>
  <c r="B12" i="31"/>
  <c r="B13" i="31"/>
  <c r="B8" i="31"/>
  <c r="C111" i="31"/>
  <c r="B111" i="31"/>
  <c r="D104" i="21"/>
  <c r="K134" i="21"/>
  <c r="J134" i="21"/>
  <c r="I134" i="21"/>
  <c r="E134" i="21"/>
  <c r="D134" i="21" s="1"/>
  <c r="K133" i="21"/>
  <c r="J133" i="21"/>
  <c r="I133" i="21"/>
  <c r="E133" i="21"/>
  <c r="D133" i="21" s="1"/>
  <c r="K132" i="21"/>
  <c r="J132" i="21"/>
  <c r="I132" i="21"/>
  <c r="E132" i="21"/>
  <c r="D132" i="21" s="1"/>
  <c r="E131" i="21"/>
  <c r="D131" i="21" s="1"/>
  <c r="E130" i="21"/>
  <c r="D130" i="21" s="1"/>
  <c r="K128" i="21"/>
  <c r="J128" i="21"/>
  <c r="I128" i="21"/>
  <c r="E128" i="21"/>
  <c r="D128" i="21"/>
  <c r="K127" i="21"/>
  <c r="J127" i="21"/>
  <c r="I127" i="21"/>
  <c r="E127" i="21"/>
  <c r="D127" i="21"/>
  <c r="K126" i="21"/>
  <c r="J126" i="21"/>
  <c r="I126" i="21"/>
  <c r="E126" i="21"/>
  <c r="D126" i="21"/>
  <c r="K125" i="21"/>
  <c r="J125" i="21"/>
  <c r="I125" i="21"/>
  <c r="E125" i="21"/>
  <c r="D125" i="21"/>
  <c r="K124" i="21"/>
  <c r="J124" i="21"/>
  <c r="I124" i="21"/>
  <c r="E124" i="21"/>
  <c r="D124" i="21"/>
  <c r="K122" i="21"/>
  <c r="J122" i="21"/>
  <c r="I122" i="21"/>
  <c r="E122" i="21"/>
  <c r="D122" i="21"/>
  <c r="K121" i="21"/>
  <c r="J121" i="21"/>
  <c r="I121" i="21"/>
  <c r="E121" i="21"/>
  <c r="D121" i="21"/>
  <c r="E120" i="21"/>
  <c r="D120" i="21"/>
  <c r="E119" i="21"/>
  <c r="D119" i="21"/>
  <c r="K118" i="21"/>
  <c r="J118" i="21"/>
  <c r="I118" i="21"/>
  <c r="E118" i="21"/>
  <c r="D118" i="21"/>
  <c r="K117" i="21"/>
  <c r="J117" i="21"/>
  <c r="I117" i="21"/>
  <c r="E117" i="21"/>
  <c r="D117" i="21"/>
  <c r="E116" i="21"/>
  <c r="D116" i="21"/>
  <c r="E115" i="21"/>
  <c r="D115" i="21"/>
  <c r="E113" i="21"/>
  <c r="D113" i="21"/>
  <c r="E112" i="21"/>
  <c r="D112" i="21"/>
  <c r="E110" i="21"/>
  <c r="D110" i="21"/>
  <c r="E109" i="21"/>
  <c r="D109" i="21"/>
  <c r="E108" i="21"/>
  <c r="D108" i="21"/>
  <c r="E107" i="21"/>
  <c r="D107" i="21"/>
  <c r="E106" i="21"/>
  <c r="D106" i="21"/>
  <c r="E105" i="21"/>
  <c r="D105" i="21"/>
  <c r="E104" i="21"/>
  <c r="C105" i="20"/>
  <c r="D105" i="20"/>
  <c r="F105" i="20"/>
  <c r="C106" i="20"/>
  <c r="D106" i="20"/>
  <c r="F106" i="20"/>
  <c r="C107" i="20"/>
  <c r="D107" i="20"/>
  <c r="F107" i="20"/>
  <c r="C108" i="20"/>
  <c r="D108" i="20"/>
  <c r="F108" i="20"/>
  <c r="G108" i="20"/>
  <c r="H108" i="20"/>
  <c r="I108" i="20"/>
  <c r="J108" i="20"/>
  <c r="C109" i="20"/>
  <c r="D109" i="20"/>
  <c r="F109" i="20"/>
  <c r="C110" i="20"/>
  <c r="D110" i="20"/>
  <c r="F110" i="20"/>
  <c r="D104" i="20"/>
  <c r="C104" i="20"/>
  <c r="F104" i="20"/>
  <c r="D112" i="20"/>
  <c r="C113" i="20"/>
  <c r="D113" i="20"/>
  <c r="F113" i="20"/>
  <c r="F112" i="20"/>
  <c r="C112" i="20"/>
  <c r="C116" i="20"/>
  <c r="D116" i="20"/>
  <c r="F116" i="20"/>
  <c r="G116" i="20"/>
  <c r="H116" i="20"/>
  <c r="I116" i="20"/>
  <c r="J116" i="20"/>
  <c r="C117" i="20"/>
  <c r="D117" i="20"/>
  <c r="F117" i="20"/>
  <c r="G117" i="20"/>
  <c r="H117" i="20"/>
  <c r="I117" i="20"/>
  <c r="J117" i="20"/>
  <c r="C118" i="20"/>
  <c r="D118" i="20"/>
  <c r="F118" i="20"/>
  <c r="C119" i="20"/>
  <c r="D119" i="20"/>
  <c r="F119" i="20"/>
  <c r="C120" i="20"/>
  <c r="D120" i="20"/>
  <c r="F120" i="20"/>
  <c r="C121" i="20"/>
  <c r="D121" i="20"/>
  <c r="F121" i="20"/>
  <c r="C122" i="20"/>
  <c r="D122" i="20"/>
  <c r="F122" i="20"/>
  <c r="J115" i="20"/>
  <c r="I115" i="20"/>
  <c r="H115" i="20"/>
  <c r="G115" i="20"/>
  <c r="F115" i="20"/>
  <c r="D115" i="20"/>
  <c r="C115" i="20"/>
  <c r="C125" i="20"/>
  <c r="D125" i="20"/>
  <c r="F125" i="20"/>
  <c r="C126" i="20"/>
  <c r="D126" i="20"/>
  <c r="F126" i="20"/>
  <c r="C127" i="20"/>
  <c r="D127" i="20"/>
  <c r="F127" i="20"/>
  <c r="C128" i="20"/>
  <c r="D128" i="20"/>
  <c r="F128" i="20"/>
  <c r="C124" i="20"/>
  <c r="F124" i="20"/>
  <c r="D124" i="20"/>
  <c r="F134" i="20"/>
  <c r="F133" i="20"/>
  <c r="J132" i="20"/>
  <c r="I132" i="20"/>
  <c r="H132" i="20"/>
  <c r="G132" i="20"/>
  <c r="F132" i="20"/>
  <c r="F131" i="20"/>
  <c r="F130" i="20"/>
  <c r="F134" i="19"/>
  <c r="F135" i="19"/>
  <c r="F136" i="19"/>
  <c r="F137" i="19"/>
  <c r="F133" i="19"/>
  <c r="C137" i="19"/>
  <c r="C136" i="19"/>
  <c r="C135" i="19"/>
  <c r="C134" i="19"/>
  <c r="C133" i="19"/>
  <c r="D134" i="19"/>
  <c r="D135" i="19"/>
  <c r="D136" i="19"/>
  <c r="D137" i="19"/>
  <c r="D133" i="19"/>
  <c r="F128" i="19"/>
  <c r="F131" i="19"/>
  <c r="F130" i="19"/>
  <c r="F129" i="19"/>
  <c r="F127" i="19"/>
  <c r="D131" i="19"/>
  <c r="D130" i="19"/>
  <c r="D129" i="19"/>
  <c r="D128" i="19"/>
  <c r="D127" i="19"/>
  <c r="C131" i="19"/>
  <c r="C130" i="19"/>
  <c r="C129" i="19"/>
  <c r="C128" i="19"/>
  <c r="C127" i="19"/>
  <c r="F125" i="19"/>
  <c r="F124" i="19"/>
  <c r="F123" i="19"/>
  <c r="D125" i="19"/>
  <c r="D124" i="19"/>
  <c r="D123" i="19"/>
  <c r="C125" i="19"/>
  <c r="C124" i="19"/>
  <c r="C123" i="19"/>
  <c r="F122" i="19"/>
  <c r="C122" i="19"/>
  <c r="D122" i="19"/>
  <c r="F121" i="19"/>
  <c r="C121" i="19"/>
  <c r="D121" i="19"/>
  <c r="F120" i="19"/>
  <c r="C120" i="19"/>
  <c r="D120" i="19"/>
  <c r="D119" i="19"/>
  <c r="D118" i="19"/>
  <c r="D115" i="19"/>
  <c r="C113" i="19"/>
  <c r="C111" i="19"/>
  <c r="C110" i="19"/>
  <c r="C109" i="19"/>
  <c r="C108" i="19"/>
  <c r="C107" i="19"/>
  <c r="F119" i="19"/>
  <c r="C119" i="19"/>
  <c r="F118" i="19"/>
  <c r="C118" i="19"/>
  <c r="F116" i="19"/>
  <c r="D116" i="19"/>
  <c r="C116" i="19"/>
  <c r="F115" i="19"/>
  <c r="C115" i="19"/>
  <c r="F113" i="19"/>
  <c r="D113" i="19"/>
  <c r="F112" i="19"/>
  <c r="D112" i="19"/>
  <c r="C112" i="19"/>
  <c r="F111" i="19"/>
  <c r="D111" i="19"/>
  <c r="F110" i="19"/>
  <c r="D110" i="19"/>
  <c r="F109" i="19"/>
  <c r="D109" i="19"/>
  <c r="F108" i="19"/>
  <c r="D108" i="19"/>
  <c r="F107" i="19"/>
  <c r="D107" i="19"/>
  <c r="F132" i="7"/>
  <c r="F131" i="7"/>
  <c r="D132" i="7"/>
  <c r="D131" i="7"/>
  <c r="C132" i="7"/>
  <c r="C131" i="7"/>
  <c r="F130" i="7"/>
  <c r="D130" i="7"/>
  <c r="C130" i="7"/>
  <c r="F129" i="7"/>
  <c r="D129" i="7"/>
  <c r="C129" i="7"/>
  <c r="F128" i="7"/>
  <c r="D128" i="7"/>
  <c r="C128" i="7"/>
  <c r="F126" i="7"/>
  <c r="D126" i="7"/>
  <c r="F125" i="7"/>
  <c r="D125" i="7"/>
  <c r="F124" i="7"/>
  <c r="D124" i="7"/>
  <c r="C126" i="7"/>
  <c r="C125" i="7"/>
  <c r="C124" i="7"/>
  <c r="F123" i="7"/>
  <c r="D123" i="7"/>
  <c r="C123" i="7"/>
  <c r="F122" i="7"/>
  <c r="D122" i="7"/>
  <c r="C122" i="7"/>
  <c r="F120" i="7"/>
  <c r="F118" i="7"/>
  <c r="F117" i="7"/>
  <c r="F116" i="7"/>
  <c r="F115" i="7"/>
  <c r="F114" i="7"/>
  <c r="F113" i="7"/>
  <c r="D115" i="7"/>
  <c r="D120" i="7"/>
  <c r="D119" i="7"/>
  <c r="D118" i="7"/>
  <c r="D117" i="7"/>
  <c r="D116" i="7"/>
  <c r="D114" i="7"/>
  <c r="D113" i="7"/>
  <c r="C120" i="7"/>
  <c r="C119" i="7"/>
  <c r="C118" i="7"/>
  <c r="C117" i="7"/>
  <c r="C116" i="7"/>
  <c r="C115" i="7"/>
  <c r="C114" i="7"/>
  <c r="C113" i="7"/>
  <c r="F111" i="7"/>
  <c r="F110" i="7"/>
  <c r="D111" i="7"/>
  <c r="D110" i="7"/>
  <c r="C111" i="7"/>
  <c r="C110" i="7"/>
  <c r="F108" i="7"/>
  <c r="F107" i="7"/>
  <c r="F106" i="7"/>
  <c r="D106" i="7"/>
  <c r="F105" i="7"/>
  <c r="F104" i="7"/>
  <c r="F102" i="7"/>
  <c r="F103" i="7"/>
  <c r="D108" i="7"/>
  <c r="D107" i="7"/>
  <c r="D105" i="7"/>
  <c r="D104" i="7"/>
  <c r="D103" i="7"/>
  <c r="D102" i="7"/>
  <c r="C108" i="7"/>
  <c r="C107" i="7"/>
  <c r="C106" i="7"/>
  <c r="C105" i="7"/>
  <c r="C104" i="7"/>
  <c r="C103" i="7"/>
  <c r="C102" i="7"/>
  <c r="T20" i="33" l="1"/>
  <c r="P61" i="33"/>
  <c r="P77" i="33"/>
  <c r="T46" i="33"/>
  <c r="P25" i="34"/>
  <c r="T27" i="34"/>
  <c r="T28" i="34"/>
  <c r="P52" i="34"/>
  <c r="T53" i="34"/>
  <c r="T54" i="34"/>
  <c r="P76" i="34"/>
  <c r="P93" i="34"/>
  <c r="T17" i="35"/>
  <c r="U17" i="35" s="1"/>
  <c r="P18" i="35"/>
  <c r="P26" i="35"/>
  <c r="F318" i="31" s="1"/>
  <c r="H325" i="31"/>
  <c r="P77" i="35"/>
  <c r="P90" i="35"/>
  <c r="I283" i="31"/>
  <c r="T36" i="25"/>
  <c r="T34" i="28"/>
  <c r="T53" i="33"/>
  <c r="P55" i="34"/>
  <c r="G325" i="31"/>
  <c r="I325" i="31"/>
  <c r="I327" i="31" s="1"/>
  <c r="G318" i="31"/>
  <c r="G327" i="31" s="1"/>
  <c r="T44" i="35"/>
  <c r="K30" i="31"/>
  <c r="K50" i="31"/>
  <c r="T62" i="35"/>
  <c r="T65" i="35"/>
  <c r="P67" i="35"/>
  <c r="T69" i="35"/>
  <c r="T72" i="35"/>
  <c r="T84" i="35"/>
  <c r="T86" i="35"/>
  <c r="T88" i="35"/>
  <c r="T67" i="35"/>
  <c r="P73" i="35"/>
  <c r="P61" i="35"/>
  <c r="T63" i="35"/>
  <c r="T66" i="35"/>
  <c r="T70" i="35"/>
  <c r="T76" i="35"/>
  <c r="U76" i="35" s="1"/>
  <c r="T73" i="35"/>
  <c r="T91" i="35"/>
  <c r="T90" i="35"/>
  <c r="T61" i="35"/>
  <c r="T75" i="35"/>
  <c r="P78" i="35"/>
  <c r="T79" i="35"/>
  <c r="T81" i="35"/>
  <c r="T83" i="35"/>
  <c r="T93" i="35"/>
  <c r="U93" i="35" s="1"/>
  <c r="P84" i="35"/>
  <c r="T85" i="35"/>
  <c r="T87" i="35"/>
  <c r="T89" i="35"/>
  <c r="T64" i="35"/>
  <c r="T68" i="35"/>
  <c r="T71" i="35"/>
  <c r="T74" i="35"/>
  <c r="T78" i="35"/>
  <c r="T80" i="35"/>
  <c r="T82" i="35"/>
  <c r="P93" i="35"/>
  <c r="T94" i="35"/>
  <c r="U94" i="35" s="1"/>
  <c r="T57" i="35"/>
  <c r="U57" i="35" s="1"/>
  <c r="P56" i="35"/>
  <c r="P44" i="35"/>
  <c r="T47" i="35"/>
  <c r="P32" i="35"/>
  <c r="F319" i="31" s="1"/>
  <c r="T39" i="35"/>
  <c r="T36" i="35"/>
  <c r="T55" i="34"/>
  <c r="U55" i="34" s="1"/>
  <c r="T42" i="26"/>
  <c r="T21" i="35"/>
  <c r="P53" i="35"/>
  <c r="F322" i="31" s="1"/>
  <c r="T55" i="35"/>
  <c r="P17" i="35"/>
  <c r="P58" i="35"/>
  <c r="T60" i="35"/>
  <c r="P25" i="35"/>
  <c r="T7" i="35"/>
  <c r="T10" i="35"/>
  <c r="P44" i="34"/>
  <c r="T51" i="34"/>
  <c r="T44" i="34"/>
  <c r="P18" i="34"/>
  <c r="T46" i="34"/>
  <c r="T26" i="34"/>
  <c r="P19" i="34"/>
  <c r="F292" i="31" s="1"/>
  <c r="T19" i="34"/>
  <c r="T9" i="34"/>
  <c r="T74" i="34"/>
  <c r="P77" i="34"/>
  <c r="T66" i="34"/>
  <c r="T68" i="34"/>
  <c r="T70" i="34"/>
  <c r="T73" i="34"/>
  <c r="P75" i="34"/>
  <c r="T76" i="34"/>
  <c r="U76" i="34" s="1"/>
  <c r="T58" i="34"/>
  <c r="P60" i="34"/>
  <c r="T62" i="34"/>
  <c r="T65" i="34"/>
  <c r="T83" i="34"/>
  <c r="T85" i="34"/>
  <c r="T87" i="34"/>
  <c r="T90" i="34"/>
  <c r="P92" i="34"/>
  <c r="T61" i="34"/>
  <c r="T64" i="34"/>
  <c r="P66" i="34"/>
  <c r="T67" i="34"/>
  <c r="T69" i="34"/>
  <c r="T71" i="34"/>
  <c r="T75" i="34"/>
  <c r="U75" i="34" s="1"/>
  <c r="T79" i="34"/>
  <c r="T82" i="34"/>
  <c r="T84" i="33"/>
  <c r="T87" i="33"/>
  <c r="T79" i="33"/>
  <c r="T66" i="33"/>
  <c r="P67" i="33"/>
  <c r="P73" i="33"/>
  <c r="T67" i="33"/>
  <c r="T80" i="33"/>
  <c r="T62" i="33"/>
  <c r="T63" i="33"/>
  <c r="P78" i="33"/>
  <c r="T65" i="33"/>
  <c r="T6" i="33"/>
  <c r="T32" i="33"/>
  <c r="T34" i="34"/>
  <c r="P32" i="34"/>
  <c r="T37" i="34"/>
  <c r="T32" i="34"/>
  <c r="T59" i="35"/>
  <c r="T58" i="35"/>
  <c r="P57" i="35"/>
  <c r="T54" i="35"/>
  <c r="T53" i="35"/>
  <c r="T46" i="35"/>
  <c r="T52" i="35"/>
  <c r="T45" i="35"/>
  <c r="T51" i="35"/>
  <c r="R5" i="5"/>
  <c r="P40" i="35"/>
  <c r="T38" i="35"/>
  <c r="T37" i="35"/>
  <c r="T35" i="35"/>
  <c r="T34" i="35"/>
  <c r="T33" i="35"/>
  <c r="T32" i="35"/>
  <c r="T26" i="35"/>
  <c r="T28" i="35"/>
  <c r="T23" i="35"/>
  <c r="U23" i="35" s="1"/>
  <c r="P24" i="35"/>
  <c r="W24" i="35" s="1"/>
  <c r="P22" i="35"/>
  <c r="T22" i="35"/>
  <c r="U22" i="35" s="1"/>
  <c r="P23" i="35"/>
  <c r="T20" i="35"/>
  <c r="T19" i="35"/>
  <c r="P19" i="35"/>
  <c r="T13" i="35"/>
  <c r="T12" i="35"/>
  <c r="T11" i="35"/>
  <c r="P11" i="35"/>
  <c r="Q5" i="35"/>
  <c r="T5" i="35" s="1"/>
  <c r="T8" i="35"/>
  <c r="T9" i="35"/>
  <c r="T6" i="35"/>
  <c r="P5" i="35"/>
  <c r="R69" i="5"/>
  <c r="R117" i="5"/>
  <c r="R21" i="5"/>
  <c r="R105" i="5"/>
  <c r="R57" i="5"/>
  <c r="R9" i="5"/>
  <c r="R121" i="5"/>
  <c r="R73" i="5"/>
  <c r="R25" i="5"/>
  <c r="R133" i="5"/>
  <c r="R85" i="5"/>
  <c r="R37" i="5"/>
  <c r="R137" i="5"/>
  <c r="R89" i="5"/>
  <c r="R41" i="5"/>
  <c r="R149" i="5"/>
  <c r="R101" i="5"/>
  <c r="R53" i="5"/>
  <c r="P56" i="34"/>
  <c r="T50" i="34"/>
  <c r="T47" i="34"/>
  <c r="T45" i="34"/>
  <c r="T42" i="34"/>
  <c r="T41" i="34"/>
  <c r="T43" i="34"/>
  <c r="T40" i="34"/>
  <c r="P40" i="34"/>
  <c r="T39" i="34"/>
  <c r="T38" i="34"/>
  <c r="T36" i="34"/>
  <c r="T35" i="34"/>
  <c r="T33" i="34"/>
  <c r="P26" i="34"/>
  <c r="T22" i="34"/>
  <c r="U22" i="34" s="1"/>
  <c r="P23" i="34"/>
  <c r="Q24" i="5"/>
  <c r="P24" i="34"/>
  <c r="F304" i="31" s="1"/>
  <c r="Q105" i="5"/>
  <c r="Q56" i="5"/>
  <c r="Q7" i="5"/>
  <c r="Q135" i="5"/>
  <c r="Q86" i="5"/>
  <c r="Q39" i="5"/>
  <c r="Q9" i="5"/>
  <c r="Q137" i="5"/>
  <c r="Q88" i="5"/>
  <c r="Q41" i="5"/>
  <c r="Q118" i="5"/>
  <c r="Q71" i="5"/>
  <c r="Q120" i="5"/>
  <c r="Q73" i="5"/>
  <c r="Q22" i="5"/>
  <c r="P22" i="34"/>
  <c r="Q150" i="5"/>
  <c r="Q103" i="5"/>
  <c r="Q54" i="5"/>
  <c r="T21" i="34"/>
  <c r="Q152" i="5"/>
  <c r="T20" i="34"/>
  <c r="P17" i="34"/>
  <c r="T17" i="34"/>
  <c r="U17" i="34" s="1"/>
  <c r="P11" i="34"/>
  <c r="T14" i="34"/>
  <c r="U11" i="34" s="1"/>
  <c r="P5" i="34"/>
  <c r="T8" i="34"/>
  <c r="T5" i="34"/>
  <c r="T7" i="34"/>
  <c r="T10" i="34"/>
  <c r="T54" i="33"/>
  <c r="T55" i="33"/>
  <c r="T47" i="33"/>
  <c r="T51" i="33"/>
  <c r="T44" i="33"/>
  <c r="T43" i="33"/>
  <c r="T41" i="33"/>
  <c r="P43" i="5"/>
  <c r="P60" i="5"/>
  <c r="T75" i="33"/>
  <c r="P44" i="5"/>
  <c r="T28" i="33"/>
  <c r="P25" i="33"/>
  <c r="W24" i="33" s="1"/>
  <c r="P45" i="5"/>
  <c r="P3" i="5"/>
  <c r="P149" i="5"/>
  <c r="P143" i="5"/>
  <c r="P134" i="5"/>
  <c r="P129" i="5"/>
  <c r="P123" i="5"/>
  <c r="P119" i="5"/>
  <c r="P115" i="5"/>
  <c r="P109" i="5"/>
  <c r="P105" i="5"/>
  <c r="P101" i="5"/>
  <c r="P95" i="5"/>
  <c r="P86" i="5"/>
  <c r="P81" i="5"/>
  <c r="P75" i="5"/>
  <c r="P67" i="5"/>
  <c r="P61" i="5"/>
  <c r="P56" i="5"/>
  <c r="P52" i="5"/>
  <c r="P46" i="5"/>
  <c r="P35" i="5"/>
  <c r="P28" i="5"/>
  <c r="P23" i="5"/>
  <c r="P19" i="5"/>
  <c r="P13" i="5"/>
  <c r="P9" i="5"/>
  <c r="P5" i="5"/>
  <c r="P144" i="5"/>
  <c r="P138" i="5"/>
  <c r="P135" i="5"/>
  <c r="P130" i="5"/>
  <c r="P124" i="5"/>
  <c r="P120" i="5"/>
  <c r="P116" i="5"/>
  <c r="P110" i="5"/>
  <c r="P96" i="5"/>
  <c r="P90" i="5"/>
  <c r="P82" i="5"/>
  <c r="P76" i="5"/>
  <c r="P72" i="5"/>
  <c r="P68" i="5"/>
  <c r="P62" i="5"/>
  <c r="P53" i="5"/>
  <c r="P47" i="5"/>
  <c r="P40" i="5"/>
  <c r="P36" i="5"/>
  <c r="P29" i="5"/>
  <c r="P20" i="5"/>
  <c r="P14" i="5"/>
  <c r="P150" i="5"/>
  <c r="P145" i="5"/>
  <c r="P139" i="5"/>
  <c r="P131" i="5"/>
  <c r="P125" i="5"/>
  <c r="P117" i="5"/>
  <c r="P111" i="5"/>
  <c r="P102" i="5"/>
  <c r="P97" i="5"/>
  <c r="P91" i="5"/>
  <c r="P87" i="5"/>
  <c r="P83" i="5"/>
  <c r="P77" i="5"/>
  <c r="P73" i="5"/>
  <c r="P69" i="5"/>
  <c r="P63" i="5"/>
  <c r="P57" i="5"/>
  <c r="P48" i="5"/>
  <c r="P41" i="5"/>
  <c r="P37" i="5"/>
  <c r="P31" i="5"/>
  <c r="P25" i="5"/>
  <c r="P21" i="5"/>
  <c r="P15" i="5"/>
  <c r="P6" i="5"/>
  <c r="P146" i="5"/>
  <c r="P140" i="5"/>
  <c r="P136" i="5"/>
  <c r="P132" i="5"/>
  <c r="P126" i="5"/>
  <c r="P121" i="5"/>
  <c r="P112" i="5"/>
  <c r="P106" i="5"/>
  <c r="P103" i="5"/>
  <c r="P98" i="5"/>
  <c r="P92" i="5"/>
  <c r="P88" i="5"/>
  <c r="P84" i="5"/>
  <c r="P78" i="5"/>
  <c r="P64" i="5"/>
  <c r="P54" i="5"/>
  <c r="P49" i="5"/>
  <c r="P32" i="5"/>
  <c r="P16" i="5"/>
  <c r="P10" i="5"/>
  <c r="P7" i="5"/>
  <c r="P151" i="5"/>
  <c r="P147" i="5"/>
  <c r="P141" i="5"/>
  <c r="P137" i="5"/>
  <c r="P133" i="5"/>
  <c r="P127" i="5"/>
  <c r="P118" i="5"/>
  <c r="P113" i="5"/>
  <c r="P107" i="5"/>
  <c r="P99" i="5"/>
  <c r="P93" i="5"/>
  <c r="P85" i="5"/>
  <c r="P79" i="5"/>
  <c r="P70" i="5"/>
  <c r="P65" i="5"/>
  <c r="P58" i="5"/>
  <c r="P50" i="5"/>
  <c r="P38" i="5"/>
  <c r="P33" i="5"/>
  <c r="P26" i="5"/>
  <c r="P22" i="5"/>
  <c r="P17" i="5"/>
  <c r="P11" i="5"/>
  <c r="P148" i="5"/>
  <c r="P142" i="5"/>
  <c r="P128" i="5"/>
  <c r="P122" i="5"/>
  <c r="P114" i="5"/>
  <c r="P108" i="5"/>
  <c r="P104" i="5"/>
  <c r="P100" i="5"/>
  <c r="P94" i="5"/>
  <c r="P89" i="5"/>
  <c r="P80" i="5"/>
  <c r="P74" i="5"/>
  <c r="P71" i="5"/>
  <c r="P66" i="5"/>
  <c r="P59" i="5"/>
  <c r="P55" i="5"/>
  <c r="P51" i="5"/>
  <c r="P42" i="5"/>
  <c r="P39" i="5"/>
  <c r="P34" i="5"/>
  <c r="P27" i="5"/>
  <c r="P18" i="5"/>
  <c r="P12" i="5"/>
  <c r="P8" i="5"/>
  <c r="P4" i="5"/>
  <c r="H316" i="31"/>
  <c r="G316" i="31"/>
  <c r="I316" i="31"/>
  <c r="H327" i="31"/>
  <c r="H305" i="31"/>
  <c r="I305" i="31"/>
  <c r="G295" i="31"/>
  <c r="I295" i="31"/>
  <c r="H295" i="31"/>
  <c r="G284" i="31"/>
  <c r="G274" i="31"/>
  <c r="H274" i="31"/>
  <c r="H284" i="31"/>
  <c r="I284" i="31"/>
  <c r="I274" i="31"/>
  <c r="Q149" i="5"/>
  <c r="Q145" i="5"/>
  <c r="Q141" i="5"/>
  <c r="Q132" i="5"/>
  <c r="Q128" i="5"/>
  <c r="Q124" i="5"/>
  <c r="Q117" i="5"/>
  <c r="Q113" i="5"/>
  <c r="Q109" i="5"/>
  <c r="Q100" i="5"/>
  <c r="Q98" i="5"/>
  <c r="Q96" i="5"/>
  <c r="Q94" i="5"/>
  <c r="Q92" i="5"/>
  <c r="Q90" i="5"/>
  <c r="Q85" i="5"/>
  <c r="Q83" i="5"/>
  <c r="Q81" i="5"/>
  <c r="Q79" i="5"/>
  <c r="Q77" i="5"/>
  <c r="Q75" i="5"/>
  <c r="Q68" i="5"/>
  <c r="Q66" i="5"/>
  <c r="Q62" i="5"/>
  <c r="Q60" i="5"/>
  <c r="Q58" i="5"/>
  <c r="Q53" i="5"/>
  <c r="Q51" i="5"/>
  <c r="Q49" i="5"/>
  <c r="Q47" i="5"/>
  <c r="Q45" i="5"/>
  <c r="Q43" i="5"/>
  <c r="Q36" i="5"/>
  <c r="Q34" i="5"/>
  <c r="Q32" i="5"/>
  <c r="Q30" i="5"/>
  <c r="Q28" i="5"/>
  <c r="Q26" i="5"/>
  <c r="Q21" i="5"/>
  <c r="Q19" i="5"/>
  <c r="Q17" i="5"/>
  <c r="Q15" i="5"/>
  <c r="Q13" i="5"/>
  <c r="Q11" i="5"/>
  <c r="Q4" i="5"/>
  <c r="Q136" i="5"/>
  <c r="Q121" i="5"/>
  <c r="Q104" i="5"/>
  <c r="Q89" i="5"/>
  <c r="Q70" i="5"/>
  <c r="Q55" i="5"/>
  <c r="Q38" i="5"/>
  <c r="Q25" i="5"/>
  <c r="Q23" i="5"/>
  <c r="Q8" i="5"/>
  <c r="Q6" i="5"/>
  <c r="Q3" i="5"/>
  <c r="Q147" i="5"/>
  <c r="Q143" i="5"/>
  <c r="Q139" i="5"/>
  <c r="Q130" i="5"/>
  <c r="Q126" i="5"/>
  <c r="Q122" i="5"/>
  <c r="Q115" i="5"/>
  <c r="Q111" i="5"/>
  <c r="Q107" i="5"/>
  <c r="Q64" i="5"/>
  <c r="Q151" i="5"/>
  <c r="Q134" i="5"/>
  <c r="Q119" i="5"/>
  <c r="Q102" i="5"/>
  <c r="Q87" i="5"/>
  <c r="Q72" i="5"/>
  <c r="Q57" i="5"/>
  <c r="Q40" i="5"/>
  <c r="Q148" i="5"/>
  <c r="Q146" i="5"/>
  <c r="Q144" i="5"/>
  <c r="Q142" i="5"/>
  <c r="Q140" i="5"/>
  <c r="Q138" i="5"/>
  <c r="Q133" i="5"/>
  <c r="Q131" i="5"/>
  <c r="Q129" i="5"/>
  <c r="Q127" i="5"/>
  <c r="Q125" i="5"/>
  <c r="Q123" i="5"/>
  <c r="Q116" i="5"/>
  <c r="Q114" i="5"/>
  <c r="Q112" i="5"/>
  <c r="Q110" i="5"/>
  <c r="Q108" i="5"/>
  <c r="Q106" i="5"/>
  <c r="Q101" i="5"/>
  <c r="Q99" i="5"/>
  <c r="Q97" i="5"/>
  <c r="Q95" i="5"/>
  <c r="Q93" i="5"/>
  <c r="Q91" i="5"/>
  <c r="Q84" i="5"/>
  <c r="Q82" i="5"/>
  <c r="Q80" i="5"/>
  <c r="Q78" i="5"/>
  <c r="Q76" i="5"/>
  <c r="Q74" i="5"/>
  <c r="Q69" i="5"/>
  <c r="Q67" i="5"/>
  <c r="Q65" i="5"/>
  <c r="Q63" i="5"/>
  <c r="Q61" i="5"/>
  <c r="Q59" i="5"/>
  <c r="Q52" i="5"/>
  <c r="Q50" i="5"/>
  <c r="Q48" i="5"/>
  <c r="Q46" i="5"/>
  <c r="Q44" i="5"/>
  <c r="Q42" i="5"/>
  <c r="Q37" i="5"/>
  <c r="Q35" i="5"/>
  <c r="Q33" i="5"/>
  <c r="Q31" i="5"/>
  <c r="Q29" i="5"/>
  <c r="Q27" i="5"/>
  <c r="Q20" i="5"/>
  <c r="Q18" i="5"/>
  <c r="Q16" i="5"/>
  <c r="Q14" i="5"/>
  <c r="Q12" i="5"/>
  <c r="Q10" i="5"/>
  <c r="Q5" i="5"/>
  <c r="R141" i="5"/>
  <c r="R125" i="5"/>
  <c r="R109" i="5"/>
  <c r="R93" i="5"/>
  <c r="R77" i="5"/>
  <c r="R61" i="5"/>
  <c r="R45" i="5"/>
  <c r="R29" i="5"/>
  <c r="R13" i="5"/>
  <c r="R145" i="5"/>
  <c r="R129" i="5"/>
  <c r="R113" i="5"/>
  <c r="R97" i="5"/>
  <c r="R81" i="5"/>
  <c r="R65" i="5"/>
  <c r="R49" i="5"/>
  <c r="R33" i="5"/>
  <c r="R17" i="5"/>
  <c r="R148" i="5"/>
  <c r="R140" i="5"/>
  <c r="R132" i="5"/>
  <c r="R124" i="5"/>
  <c r="R116" i="5"/>
  <c r="R108" i="5"/>
  <c r="R100" i="5"/>
  <c r="R92" i="5"/>
  <c r="R88" i="5"/>
  <c r="R72" i="5"/>
  <c r="R64" i="5"/>
  <c r="R52" i="5"/>
  <c r="R40" i="5"/>
  <c r="R32" i="5"/>
  <c r="R24" i="5"/>
  <c r="R16" i="5"/>
  <c r="R4" i="5"/>
  <c r="R150" i="5"/>
  <c r="R146" i="5"/>
  <c r="R142" i="5"/>
  <c r="R138" i="5"/>
  <c r="R134" i="5"/>
  <c r="R130" i="5"/>
  <c r="R126" i="5"/>
  <c r="R122" i="5"/>
  <c r="R118" i="5"/>
  <c r="R114" i="5"/>
  <c r="R110" i="5"/>
  <c r="R106" i="5"/>
  <c r="R102" i="5"/>
  <c r="R98" i="5"/>
  <c r="R94" i="5"/>
  <c r="R90" i="5"/>
  <c r="R86" i="5"/>
  <c r="R82" i="5"/>
  <c r="R78" i="5"/>
  <c r="R74" i="5"/>
  <c r="R70" i="5"/>
  <c r="R66" i="5"/>
  <c r="R62" i="5"/>
  <c r="R58" i="5"/>
  <c r="R54" i="5"/>
  <c r="R50" i="5"/>
  <c r="R46" i="5"/>
  <c r="R42" i="5"/>
  <c r="R38" i="5"/>
  <c r="R34" i="5"/>
  <c r="R30" i="5"/>
  <c r="R26" i="5"/>
  <c r="R22" i="5"/>
  <c r="R18" i="5"/>
  <c r="R14" i="5"/>
  <c r="R10" i="5"/>
  <c r="R6" i="5"/>
  <c r="R152" i="5"/>
  <c r="R144" i="5"/>
  <c r="R136" i="5"/>
  <c r="R128" i="5"/>
  <c r="R120" i="5"/>
  <c r="R112" i="5"/>
  <c r="R104" i="5"/>
  <c r="R96" i="5"/>
  <c r="R84" i="5"/>
  <c r="R80" i="5"/>
  <c r="R76" i="5"/>
  <c r="R68" i="5"/>
  <c r="R60" i="5"/>
  <c r="R56" i="5"/>
  <c r="R48" i="5"/>
  <c r="R44" i="5"/>
  <c r="R36" i="5"/>
  <c r="R28" i="5"/>
  <c r="R20" i="5"/>
  <c r="R12" i="5"/>
  <c r="R8" i="5"/>
  <c r="R3" i="5"/>
  <c r="R151" i="5"/>
  <c r="R147" i="5"/>
  <c r="R143" i="5"/>
  <c r="R139" i="5"/>
  <c r="R135" i="5"/>
  <c r="R131" i="5"/>
  <c r="R127" i="5"/>
  <c r="R123" i="5"/>
  <c r="R119" i="5"/>
  <c r="R115" i="5"/>
  <c r="R111" i="5"/>
  <c r="R107" i="5"/>
  <c r="R103" i="5"/>
  <c r="R99" i="5"/>
  <c r="R95" i="5"/>
  <c r="R91" i="5"/>
  <c r="R87" i="5"/>
  <c r="R83" i="5"/>
  <c r="R79" i="5"/>
  <c r="R75" i="5"/>
  <c r="R71" i="5"/>
  <c r="R67" i="5"/>
  <c r="R63" i="5"/>
  <c r="R59" i="5"/>
  <c r="R55" i="5"/>
  <c r="R51" i="5"/>
  <c r="R47" i="5"/>
  <c r="R43" i="5"/>
  <c r="R39" i="5"/>
  <c r="R35" i="5"/>
  <c r="R31" i="5"/>
  <c r="R27" i="5"/>
  <c r="R23" i="5"/>
  <c r="R19" i="5"/>
  <c r="R15" i="5"/>
  <c r="R11" i="5"/>
  <c r="R7" i="5"/>
  <c r="T83" i="33"/>
  <c r="V24" i="35"/>
  <c r="T13" i="33"/>
  <c r="T34" i="29"/>
  <c r="T76" i="33"/>
  <c r="U76" i="33" s="1"/>
  <c r="V24" i="34"/>
  <c r="U52" i="34"/>
  <c r="U26" i="35"/>
  <c r="U78" i="35"/>
  <c r="T35" i="29"/>
  <c r="T72" i="33"/>
  <c r="T91" i="33"/>
  <c r="W5" i="35"/>
  <c r="U40" i="35"/>
  <c r="W24" i="34"/>
  <c r="U26" i="34"/>
  <c r="U57" i="34"/>
  <c r="W60" i="34"/>
  <c r="W77" i="34"/>
  <c r="W26" i="34"/>
  <c r="U89" i="34"/>
  <c r="P94" i="33"/>
  <c r="P93" i="33"/>
  <c r="T94" i="33"/>
  <c r="U94" i="33" s="1"/>
  <c r="T93" i="33"/>
  <c r="U93" i="33" s="1"/>
  <c r="T92" i="33"/>
  <c r="T90" i="33"/>
  <c r="T89" i="33"/>
  <c r="T88" i="33"/>
  <c r="T86" i="33"/>
  <c r="T85" i="33"/>
  <c r="T82" i="33"/>
  <c r="T81" i="33"/>
  <c r="T78" i="33"/>
  <c r="T77" i="33"/>
  <c r="U77" i="33" s="1"/>
  <c r="T74" i="33"/>
  <c r="T73" i="33"/>
  <c r="T71" i="33"/>
  <c r="T70" i="33"/>
  <c r="T68" i="33"/>
  <c r="T69" i="33"/>
  <c r="T61" i="33"/>
  <c r="T59" i="33"/>
  <c r="T58" i="33"/>
  <c r="T57" i="33"/>
  <c r="U57" i="33" s="1"/>
  <c r="T56" i="33"/>
  <c r="U56" i="33" s="1"/>
  <c r="T52" i="33"/>
  <c r="T50" i="33"/>
  <c r="T49" i="33"/>
  <c r="T48" i="33"/>
  <c r="T45" i="33"/>
  <c r="T40" i="33"/>
  <c r="T39" i="33"/>
  <c r="T38" i="33"/>
  <c r="T34" i="33"/>
  <c r="T33" i="33"/>
  <c r="T27" i="33"/>
  <c r="T26" i="33"/>
  <c r="T25" i="33"/>
  <c r="U25" i="33" s="1"/>
  <c r="T24" i="33"/>
  <c r="U24" i="33" s="1"/>
  <c r="T23" i="33"/>
  <c r="U23" i="33" s="1"/>
  <c r="T22" i="33"/>
  <c r="U22" i="33" s="1"/>
  <c r="T21" i="33"/>
  <c r="T19" i="33"/>
  <c r="T18" i="33"/>
  <c r="U18" i="33" s="1"/>
  <c r="T17" i="33"/>
  <c r="U17" i="33" s="1"/>
  <c r="P57" i="33"/>
  <c r="P53" i="33"/>
  <c r="P22" i="33"/>
  <c r="P43" i="33"/>
  <c r="P47" i="33"/>
  <c r="P56" i="33"/>
  <c r="P32" i="33"/>
  <c r="F277" i="31" s="1"/>
  <c r="P26" i="33"/>
  <c r="P23" i="33"/>
  <c r="P18" i="33"/>
  <c r="F271" i="31" s="1"/>
  <c r="P17" i="33"/>
  <c r="T7" i="33"/>
  <c r="T10" i="33"/>
  <c r="P11" i="33"/>
  <c r="F269" i="31" s="1"/>
  <c r="T12" i="33"/>
  <c r="T14" i="33"/>
  <c r="T9" i="33"/>
  <c r="P5" i="33"/>
  <c r="F268" i="31" s="1"/>
  <c r="T15" i="33"/>
  <c r="T11" i="33"/>
  <c r="T8" i="33"/>
  <c r="T5" i="33"/>
  <c r="T35" i="28"/>
  <c r="T36" i="28"/>
  <c r="T31" i="28"/>
  <c r="T29" i="28"/>
  <c r="T30" i="28"/>
  <c r="T51" i="27"/>
  <c r="T52" i="27"/>
  <c r="T46" i="26"/>
  <c r="T41" i="26"/>
  <c r="T45" i="26"/>
  <c r="T43" i="26"/>
  <c r="T36" i="26"/>
  <c r="T37" i="26"/>
  <c r="T38" i="25"/>
  <c r="T41" i="25"/>
  <c r="T35" i="25"/>
  <c r="T39" i="25"/>
  <c r="T33" i="25"/>
  <c r="T40" i="25"/>
  <c r="T34" i="25"/>
  <c r="T47" i="24"/>
  <c r="T41" i="24"/>
  <c r="T59" i="23"/>
  <c r="T37" i="23"/>
  <c r="T36" i="23"/>
  <c r="T35" i="23"/>
  <c r="T69" i="23"/>
  <c r="T68" i="23"/>
  <c r="T35" i="7"/>
  <c r="T32" i="7"/>
  <c r="T34" i="7"/>
  <c r="T31" i="7"/>
  <c r="T30" i="7"/>
  <c r="T33" i="7"/>
  <c r="K169" i="31"/>
  <c r="T42" i="24"/>
  <c r="T46" i="24"/>
  <c r="T44" i="24"/>
  <c r="T43" i="24"/>
  <c r="T45" i="24"/>
  <c r="T46" i="21"/>
  <c r="T45" i="21"/>
  <c r="T47" i="21"/>
  <c r="K182" i="31"/>
  <c r="K81" i="31"/>
  <c r="K147" i="31"/>
  <c r="K138" i="31"/>
  <c r="K103" i="31"/>
  <c r="K94" i="31"/>
  <c r="K59" i="31"/>
  <c r="K191" i="31"/>
  <c r="K204" i="31"/>
  <c r="K212" i="31"/>
  <c r="K125" i="31"/>
  <c r="K73" i="31"/>
  <c r="P74" i="19"/>
  <c r="K38" i="31"/>
  <c r="K8" i="31"/>
  <c r="K161" i="31"/>
  <c r="K117" i="31"/>
  <c r="T77" i="19"/>
  <c r="T54" i="27"/>
  <c r="T70" i="23"/>
  <c r="T67" i="23"/>
  <c r="T76" i="19"/>
  <c r="T75" i="19"/>
  <c r="P75" i="19"/>
  <c r="T53" i="27"/>
  <c r="W61" i="33" l="1"/>
  <c r="F325" i="31"/>
  <c r="W61" i="35"/>
  <c r="U66" i="34"/>
  <c r="U90" i="35"/>
  <c r="U60" i="34"/>
  <c r="U72" i="34"/>
  <c r="U61" i="35"/>
  <c r="U53" i="33"/>
  <c r="U77" i="34"/>
  <c r="U83" i="34"/>
  <c r="U61" i="33"/>
  <c r="U11" i="35"/>
  <c r="U53" i="35"/>
  <c r="U73" i="35"/>
  <c r="U43" i="33"/>
  <c r="U84" i="35"/>
  <c r="V78" i="35" s="1"/>
  <c r="U19" i="35"/>
  <c r="U32" i="34"/>
  <c r="U67" i="35"/>
  <c r="W78" i="35"/>
  <c r="F284" i="31"/>
  <c r="F316" i="31"/>
  <c r="U44" i="35"/>
  <c r="U58" i="35"/>
  <c r="F305" i="31"/>
  <c r="G305" i="31"/>
  <c r="G306" i="31" s="1"/>
  <c r="U19" i="34"/>
  <c r="W5" i="34"/>
  <c r="W3" i="34" s="1"/>
  <c r="F295" i="31"/>
  <c r="U5" i="34"/>
  <c r="W78" i="33"/>
  <c r="F274" i="31"/>
  <c r="W26" i="35"/>
  <c r="F327" i="31"/>
  <c r="F328" i="31" s="1"/>
  <c r="U44" i="34"/>
  <c r="U40" i="34"/>
  <c r="H306" i="31"/>
  <c r="H328" i="31"/>
  <c r="G328" i="31"/>
  <c r="I328" i="31"/>
  <c r="I306" i="31"/>
  <c r="G285" i="31"/>
  <c r="H285" i="31"/>
  <c r="I285" i="31"/>
  <c r="U32" i="35"/>
  <c r="U5" i="35"/>
  <c r="V24" i="33"/>
  <c r="U58" i="33"/>
  <c r="U26" i="33"/>
  <c r="U90" i="33"/>
  <c r="U67" i="33"/>
  <c r="U84" i="33"/>
  <c r="U78" i="33"/>
  <c r="U73" i="33"/>
  <c r="U47" i="33"/>
  <c r="U32" i="33"/>
  <c r="U19" i="33"/>
  <c r="U11" i="33"/>
  <c r="W26" i="33"/>
  <c r="W5" i="33"/>
  <c r="U5" i="33"/>
  <c r="U75" i="19"/>
  <c r="S24" i="21"/>
  <c r="G112" i="21" s="1"/>
  <c r="I92" i="27"/>
  <c r="I83" i="27"/>
  <c r="I77" i="27"/>
  <c r="I75" i="27"/>
  <c r="I72" i="27"/>
  <c r="I60" i="27"/>
  <c r="I56" i="27"/>
  <c r="I55" i="27"/>
  <c r="I17" i="27"/>
  <c r="I11" i="27"/>
  <c r="I69" i="26"/>
  <c r="I79" i="26"/>
  <c r="I78" i="26"/>
  <c r="M78" i="26"/>
  <c r="N78" i="26"/>
  <c r="O78" i="26"/>
  <c r="Q78" i="26"/>
  <c r="T78" i="26" s="1"/>
  <c r="U78" i="26" s="1"/>
  <c r="M79" i="26"/>
  <c r="N79" i="26"/>
  <c r="O79" i="26"/>
  <c r="Q79" i="26"/>
  <c r="S79" i="26"/>
  <c r="I59" i="26"/>
  <c r="I58" i="26"/>
  <c r="I40" i="26"/>
  <c r="I24" i="26"/>
  <c r="I18" i="26"/>
  <c r="I82" i="25"/>
  <c r="I76" i="25"/>
  <c r="I75" i="25"/>
  <c r="I74" i="25"/>
  <c r="I71" i="25"/>
  <c r="S65" i="25"/>
  <c r="S66" i="25"/>
  <c r="Q65" i="25"/>
  <c r="Q66" i="25"/>
  <c r="I24" i="25"/>
  <c r="I17" i="25"/>
  <c r="I73" i="24"/>
  <c r="I77" i="24"/>
  <c r="I76" i="24"/>
  <c r="S71" i="24"/>
  <c r="S70" i="24"/>
  <c r="I58" i="24"/>
  <c r="I57" i="24"/>
  <c r="Q37" i="24"/>
  <c r="Q38" i="24"/>
  <c r="S37" i="24"/>
  <c r="S38" i="24"/>
  <c r="I26" i="24"/>
  <c r="I24" i="24"/>
  <c r="I17" i="24"/>
  <c r="S86" i="23"/>
  <c r="Q72" i="23"/>
  <c r="I57" i="23"/>
  <c r="I56" i="23"/>
  <c r="S41" i="23"/>
  <c r="Q41" i="23"/>
  <c r="S40" i="23"/>
  <c r="Q40" i="23"/>
  <c r="S29" i="23"/>
  <c r="S30" i="23"/>
  <c r="S31" i="23"/>
  <c r="I24" i="23"/>
  <c r="I24" i="22"/>
  <c r="I24" i="21"/>
  <c r="I23" i="20"/>
  <c r="I24" i="19"/>
  <c r="I18" i="23"/>
  <c r="I11" i="23"/>
  <c r="I69" i="22"/>
  <c r="I68" i="22"/>
  <c r="I65" i="22"/>
  <c r="I59" i="22"/>
  <c r="I49" i="22"/>
  <c r="I48" i="22"/>
  <c r="Q35" i="22"/>
  <c r="I88" i="21"/>
  <c r="S95" i="21"/>
  <c r="I80" i="21"/>
  <c r="S60" i="21"/>
  <c r="S59" i="21"/>
  <c r="G124" i="21" s="1"/>
  <c r="S58" i="21"/>
  <c r="S57" i="21"/>
  <c r="S93" i="21"/>
  <c r="G134" i="21" s="1"/>
  <c r="S92" i="21"/>
  <c r="S91" i="21"/>
  <c r="S90" i="21"/>
  <c r="S89" i="21"/>
  <c r="S88" i="21"/>
  <c r="S87" i="21"/>
  <c r="S86" i="21"/>
  <c r="S85" i="21"/>
  <c r="S84" i="21"/>
  <c r="S83" i="21"/>
  <c r="G131" i="21" s="1"/>
  <c r="S82" i="21"/>
  <c r="S81" i="21"/>
  <c r="S79" i="21"/>
  <c r="S78" i="21"/>
  <c r="S77" i="21"/>
  <c r="S75" i="21"/>
  <c r="G127" i="21" s="1"/>
  <c r="S74" i="21"/>
  <c r="S73" i="21"/>
  <c r="S72" i="21"/>
  <c r="S71" i="21"/>
  <c r="S70" i="21"/>
  <c r="S69" i="21"/>
  <c r="S68" i="21"/>
  <c r="S67" i="21"/>
  <c r="S66" i="21"/>
  <c r="S65" i="21"/>
  <c r="S64" i="21"/>
  <c r="S63" i="21"/>
  <c r="S62" i="21"/>
  <c r="S61" i="20"/>
  <c r="S60" i="20"/>
  <c r="S59" i="20"/>
  <c r="S58" i="20"/>
  <c r="S57" i="20"/>
  <c r="S56" i="20"/>
  <c r="S55" i="20"/>
  <c r="S54" i="20"/>
  <c r="S53" i="20"/>
  <c r="S50" i="20"/>
  <c r="S47" i="20"/>
  <c r="Q46" i="20"/>
  <c r="I61" i="21"/>
  <c r="I60" i="21"/>
  <c r="S39" i="21"/>
  <c r="S40" i="21"/>
  <c r="S41" i="21"/>
  <c r="S42" i="21"/>
  <c r="G118" i="21" s="1"/>
  <c r="Q39" i="21"/>
  <c r="Q40" i="21"/>
  <c r="Q41" i="21"/>
  <c r="Q42" i="21"/>
  <c r="H118" i="21" s="1"/>
  <c r="S34" i="21"/>
  <c r="S35" i="21"/>
  <c r="Q34" i="21"/>
  <c r="Q35" i="21"/>
  <c r="Q58" i="20"/>
  <c r="S62" i="20"/>
  <c r="Q62" i="20"/>
  <c r="I53" i="20"/>
  <c r="I52" i="20"/>
  <c r="I78" i="19"/>
  <c r="I55" i="19"/>
  <c r="I54" i="19"/>
  <c r="M54" i="19"/>
  <c r="M55" i="19"/>
  <c r="D3" i="5"/>
  <c r="S36" i="19"/>
  <c r="S37" i="19"/>
  <c r="S38" i="19"/>
  <c r="S39" i="19"/>
  <c r="S40" i="19"/>
  <c r="Q37" i="19"/>
  <c r="Q38" i="19"/>
  <c r="Q39" i="19"/>
  <c r="M32" i="19"/>
  <c r="I17" i="19"/>
  <c r="Q41" i="7"/>
  <c r="N5" i="5"/>
  <c r="O5" i="5"/>
  <c r="N6" i="5"/>
  <c r="N7" i="5"/>
  <c r="E8" i="5"/>
  <c r="F8" i="5"/>
  <c r="G8" i="5"/>
  <c r="H8" i="5"/>
  <c r="I8" i="5"/>
  <c r="J8" i="5"/>
  <c r="K8" i="5"/>
  <c r="L8" i="5"/>
  <c r="M8" i="5"/>
  <c r="N8" i="5"/>
  <c r="O8" i="5"/>
  <c r="E9" i="5"/>
  <c r="F9" i="5"/>
  <c r="I9" i="5"/>
  <c r="K9" i="5"/>
  <c r="N9" i="5"/>
  <c r="O9" i="5"/>
  <c r="F10" i="5"/>
  <c r="G10" i="5"/>
  <c r="H10" i="5"/>
  <c r="J10" i="5"/>
  <c r="K10" i="5"/>
  <c r="L10" i="5"/>
  <c r="N10" i="5"/>
  <c r="O10" i="5"/>
  <c r="E11" i="5"/>
  <c r="F11" i="5"/>
  <c r="H11" i="5"/>
  <c r="I11" i="5"/>
  <c r="J11" i="5"/>
  <c r="L11" i="5"/>
  <c r="M11" i="5"/>
  <c r="N11" i="5"/>
  <c r="G12" i="5"/>
  <c r="I12" i="5"/>
  <c r="K12" i="5"/>
  <c r="L12" i="5"/>
  <c r="O12" i="5"/>
  <c r="E13" i="5"/>
  <c r="G13" i="5"/>
  <c r="H13" i="5"/>
  <c r="J13" i="5"/>
  <c r="K13" i="5"/>
  <c r="L13" i="5"/>
  <c r="M13" i="5"/>
  <c r="N13" i="5"/>
  <c r="E14" i="5"/>
  <c r="G14" i="5"/>
  <c r="H14" i="5"/>
  <c r="I14" i="5"/>
  <c r="K14" i="5"/>
  <c r="L14" i="5"/>
  <c r="M14" i="5"/>
  <c r="N14" i="5"/>
  <c r="O14" i="5"/>
  <c r="E15" i="5"/>
  <c r="F15" i="5"/>
  <c r="G15" i="5"/>
  <c r="I15" i="5"/>
  <c r="L15" i="5"/>
  <c r="M15" i="5"/>
  <c r="N15" i="5"/>
  <c r="O15" i="5"/>
  <c r="E16" i="5"/>
  <c r="F16" i="5"/>
  <c r="G16" i="5"/>
  <c r="I16" i="5"/>
  <c r="K16" i="5"/>
  <c r="L16" i="5"/>
  <c r="N16" i="5"/>
  <c r="O16" i="5"/>
  <c r="F17" i="5"/>
  <c r="G17" i="5"/>
  <c r="H17" i="5"/>
  <c r="I17" i="5"/>
  <c r="J17" i="5"/>
  <c r="L17" i="5"/>
  <c r="M17" i="5"/>
  <c r="N17" i="5"/>
  <c r="F18" i="5"/>
  <c r="G18" i="5"/>
  <c r="H18" i="5"/>
  <c r="K18" i="5"/>
  <c r="L18" i="5"/>
  <c r="N18" i="5"/>
  <c r="O18" i="5"/>
  <c r="E19" i="5"/>
  <c r="F19" i="5"/>
  <c r="G19" i="5"/>
  <c r="H19" i="5"/>
  <c r="K19" i="5"/>
  <c r="L19" i="5"/>
  <c r="N19" i="5"/>
  <c r="E20" i="5"/>
  <c r="F20" i="5"/>
  <c r="G20" i="5"/>
  <c r="H20" i="5"/>
  <c r="I20" i="5"/>
  <c r="J20" i="5"/>
  <c r="K20" i="5"/>
  <c r="M20" i="5"/>
  <c r="N20" i="5"/>
  <c r="O20" i="5"/>
  <c r="E21" i="5"/>
  <c r="F21" i="5"/>
  <c r="G21" i="5"/>
  <c r="I21" i="5"/>
  <c r="L21" i="5"/>
  <c r="N21" i="5"/>
  <c r="O21" i="5"/>
  <c r="F22" i="5"/>
  <c r="G22" i="5"/>
  <c r="H22" i="5"/>
  <c r="J22" i="5"/>
  <c r="K22" i="5"/>
  <c r="M22" i="5"/>
  <c r="N22" i="5"/>
  <c r="E23" i="5"/>
  <c r="F23" i="5"/>
  <c r="G23" i="5"/>
  <c r="J23" i="5"/>
  <c r="K23" i="5"/>
  <c r="L23" i="5"/>
  <c r="M23" i="5"/>
  <c r="N23" i="5"/>
  <c r="G25" i="5"/>
  <c r="J25" i="5"/>
  <c r="N25" i="5"/>
  <c r="O25" i="5"/>
  <c r="E26" i="5"/>
  <c r="F26" i="5"/>
  <c r="G26" i="5"/>
  <c r="H26" i="5"/>
  <c r="J26" i="5"/>
  <c r="L26" i="5"/>
  <c r="M26" i="5"/>
  <c r="N26" i="5"/>
  <c r="O26" i="5"/>
  <c r="N27" i="5"/>
  <c r="O27" i="5"/>
  <c r="E28" i="5"/>
  <c r="F28" i="5"/>
  <c r="G28" i="5"/>
  <c r="H28" i="5"/>
  <c r="I28" i="5"/>
  <c r="J28" i="5"/>
  <c r="K28" i="5"/>
  <c r="L28" i="5"/>
  <c r="M28" i="5"/>
  <c r="N28" i="5"/>
  <c r="O28" i="5"/>
  <c r="E29" i="5"/>
  <c r="F29" i="5"/>
  <c r="G29" i="5"/>
  <c r="H29" i="5"/>
  <c r="I29" i="5"/>
  <c r="J29" i="5"/>
  <c r="K29" i="5"/>
  <c r="L29" i="5"/>
  <c r="M29" i="5"/>
  <c r="N29" i="5"/>
  <c r="O29" i="5"/>
  <c r="N33" i="5"/>
  <c r="O33" i="5"/>
  <c r="G34" i="5"/>
  <c r="N34" i="5"/>
  <c r="O34" i="5"/>
  <c r="F35" i="5"/>
  <c r="G35" i="5"/>
  <c r="M35" i="5"/>
  <c r="N35" i="5"/>
  <c r="O35" i="5"/>
  <c r="E36" i="5"/>
  <c r="F36" i="5"/>
  <c r="H36" i="5"/>
  <c r="I36" i="5"/>
  <c r="J36" i="5"/>
  <c r="L36" i="5"/>
  <c r="M36" i="5"/>
  <c r="N36" i="5"/>
  <c r="O36" i="5"/>
  <c r="F37" i="5"/>
  <c r="I37" i="5"/>
  <c r="J37" i="5"/>
  <c r="M37" i="5"/>
  <c r="N37" i="5"/>
  <c r="O37" i="5"/>
  <c r="E38" i="5"/>
  <c r="F38" i="5"/>
  <c r="H38" i="5"/>
  <c r="I38" i="5"/>
  <c r="J38" i="5"/>
  <c r="K38" i="5"/>
  <c r="L38" i="5"/>
  <c r="M38" i="5"/>
  <c r="N38" i="5"/>
  <c r="O38" i="5"/>
  <c r="E39" i="5"/>
  <c r="F39" i="5"/>
  <c r="G39" i="5"/>
  <c r="H39" i="5"/>
  <c r="I39" i="5"/>
  <c r="J39" i="5"/>
  <c r="K39" i="5"/>
  <c r="L39" i="5"/>
  <c r="M39" i="5"/>
  <c r="N39" i="5"/>
  <c r="O39" i="5"/>
  <c r="E40" i="5"/>
  <c r="G40" i="5"/>
  <c r="H40" i="5"/>
  <c r="I40" i="5"/>
  <c r="K40" i="5"/>
  <c r="L40" i="5"/>
  <c r="M40" i="5"/>
  <c r="N40" i="5"/>
  <c r="O40" i="5"/>
  <c r="E41" i="5"/>
  <c r="F41" i="5"/>
  <c r="L41" i="5"/>
  <c r="N41" i="5"/>
  <c r="O41" i="5"/>
  <c r="F42" i="5"/>
  <c r="G42" i="5"/>
  <c r="I42" i="5"/>
  <c r="J42" i="5"/>
  <c r="M42" i="5"/>
  <c r="O42" i="5"/>
  <c r="E43" i="5"/>
  <c r="G43" i="5"/>
  <c r="H43" i="5"/>
  <c r="I43" i="5"/>
  <c r="J43" i="5"/>
  <c r="L43" i="5"/>
  <c r="M43" i="5"/>
  <c r="O43" i="5"/>
  <c r="N46" i="5"/>
  <c r="E47" i="5"/>
  <c r="F47" i="5"/>
  <c r="G47" i="5"/>
  <c r="H47" i="5"/>
  <c r="I47" i="5"/>
  <c r="J47" i="5"/>
  <c r="K47" i="5"/>
  <c r="L47" i="5"/>
  <c r="M47" i="5"/>
  <c r="N47" i="5"/>
  <c r="O47" i="5"/>
  <c r="E48" i="5"/>
  <c r="O48" i="5"/>
  <c r="E49" i="5"/>
  <c r="G49" i="5"/>
  <c r="I49" i="5"/>
  <c r="K49" i="5"/>
  <c r="M49" i="5"/>
  <c r="N49" i="5"/>
  <c r="F50" i="5"/>
  <c r="G50" i="5"/>
  <c r="J50" i="5"/>
  <c r="K50" i="5"/>
  <c r="N50" i="5"/>
  <c r="O50" i="5"/>
  <c r="E51" i="5"/>
  <c r="F51" i="5"/>
  <c r="H51" i="5"/>
  <c r="I51" i="5"/>
  <c r="J51" i="5"/>
  <c r="M51" i="5"/>
  <c r="N51" i="5"/>
  <c r="O51" i="5"/>
  <c r="E52" i="5"/>
  <c r="F52" i="5"/>
  <c r="G52" i="5"/>
  <c r="H52" i="5"/>
  <c r="I52" i="5"/>
  <c r="J52" i="5"/>
  <c r="K52" i="5"/>
  <c r="L52" i="5"/>
  <c r="M52" i="5"/>
  <c r="N52" i="5"/>
  <c r="O52" i="5"/>
  <c r="E53" i="5"/>
  <c r="I53" i="5"/>
  <c r="K53" i="5"/>
  <c r="O53" i="5"/>
  <c r="E54" i="5"/>
  <c r="F54" i="5"/>
  <c r="G54" i="5"/>
  <c r="J54" i="5"/>
  <c r="L54" i="5"/>
  <c r="M54" i="5"/>
  <c r="N54" i="5"/>
  <c r="O54" i="5"/>
  <c r="H55" i="5"/>
  <c r="K55" i="5"/>
  <c r="L55" i="5"/>
  <c r="N55" i="5"/>
  <c r="E56" i="5"/>
  <c r="F56" i="5"/>
  <c r="G56" i="5"/>
  <c r="H56" i="5"/>
  <c r="I56" i="5"/>
  <c r="J56" i="5"/>
  <c r="K56" i="5"/>
  <c r="L56" i="5"/>
  <c r="M56" i="5"/>
  <c r="N56" i="5"/>
  <c r="O56" i="5"/>
  <c r="N57" i="5"/>
  <c r="O57" i="5"/>
  <c r="E58" i="5"/>
  <c r="G58" i="5"/>
  <c r="H58" i="5"/>
  <c r="I58" i="5"/>
  <c r="K58" i="5"/>
  <c r="L58" i="5"/>
  <c r="N58" i="5"/>
  <c r="F59" i="5"/>
  <c r="G59" i="5"/>
  <c r="H59" i="5"/>
  <c r="J59" i="5"/>
  <c r="K59" i="5"/>
  <c r="N59" i="5"/>
  <c r="G60" i="5"/>
  <c r="H60" i="5"/>
  <c r="I60" i="5"/>
  <c r="J60" i="5"/>
  <c r="K60" i="5"/>
  <c r="L60" i="5"/>
  <c r="M60" i="5"/>
  <c r="N60" i="5"/>
  <c r="O60" i="5"/>
  <c r="E61" i="5"/>
  <c r="F61" i="5"/>
  <c r="H61" i="5"/>
  <c r="J61" i="5"/>
  <c r="L61" i="5"/>
  <c r="M61" i="5"/>
  <c r="N61" i="5"/>
  <c r="O61" i="5"/>
  <c r="E62" i="5"/>
  <c r="F62" i="5"/>
  <c r="G62" i="5"/>
  <c r="I62" i="5"/>
  <c r="J62" i="5"/>
  <c r="K62" i="5"/>
  <c r="M62" i="5"/>
  <c r="N62" i="5"/>
  <c r="O62" i="5"/>
  <c r="E63" i="5"/>
  <c r="F63" i="5"/>
  <c r="G63" i="5"/>
  <c r="I63" i="5"/>
  <c r="J63" i="5"/>
  <c r="K63" i="5"/>
  <c r="L63" i="5"/>
  <c r="M63" i="5"/>
  <c r="N63" i="5"/>
  <c r="O63" i="5"/>
  <c r="E64" i="5"/>
  <c r="F64" i="5"/>
  <c r="I64" i="5"/>
  <c r="J64" i="5"/>
  <c r="K64" i="5"/>
  <c r="L64" i="5"/>
  <c r="N64" i="5"/>
  <c r="E65" i="5"/>
  <c r="F65" i="5"/>
  <c r="G65" i="5"/>
  <c r="H65" i="5"/>
  <c r="I65" i="5"/>
  <c r="K65" i="5"/>
  <c r="L65" i="5"/>
  <c r="M65" i="5"/>
  <c r="N65" i="5"/>
  <c r="F66" i="5"/>
  <c r="I66" i="5"/>
  <c r="J66" i="5"/>
  <c r="L66" i="5"/>
  <c r="O66" i="5"/>
  <c r="E67" i="5"/>
  <c r="F67" i="5"/>
  <c r="I67" i="5"/>
  <c r="K67" i="5"/>
  <c r="L67" i="5"/>
  <c r="O67" i="5"/>
  <c r="E68" i="5"/>
  <c r="F68" i="5"/>
  <c r="G68" i="5"/>
  <c r="I68" i="5"/>
  <c r="K68" i="5"/>
  <c r="L68" i="5"/>
  <c r="M68" i="5"/>
  <c r="N68" i="5"/>
  <c r="O68" i="5"/>
  <c r="E69" i="5"/>
  <c r="F69" i="5"/>
  <c r="G69" i="5"/>
  <c r="H69" i="5"/>
  <c r="I69" i="5"/>
  <c r="J69" i="5"/>
  <c r="K69" i="5"/>
  <c r="L69" i="5"/>
  <c r="M69" i="5"/>
  <c r="N69" i="5"/>
  <c r="O69" i="5"/>
  <c r="F70" i="5"/>
  <c r="G70" i="5"/>
  <c r="I70" i="5"/>
  <c r="J70" i="5"/>
  <c r="K70" i="5"/>
  <c r="L70" i="5"/>
  <c r="M70" i="5"/>
  <c r="N70" i="5"/>
  <c r="O70" i="5"/>
  <c r="E71" i="5"/>
  <c r="G71" i="5"/>
  <c r="H71" i="5"/>
  <c r="I71" i="5"/>
  <c r="J71" i="5"/>
  <c r="K71" i="5"/>
  <c r="L71" i="5"/>
  <c r="M71" i="5"/>
  <c r="N71" i="5"/>
  <c r="O71" i="5"/>
  <c r="F72" i="5"/>
  <c r="G72" i="5"/>
  <c r="I72" i="5"/>
  <c r="J72" i="5"/>
  <c r="L72" i="5"/>
  <c r="M72" i="5"/>
  <c r="N72" i="5"/>
  <c r="O72" i="5"/>
  <c r="E73" i="5"/>
  <c r="F73" i="5"/>
  <c r="G73" i="5"/>
  <c r="H73" i="5"/>
  <c r="I73" i="5"/>
  <c r="J73" i="5"/>
  <c r="K73" i="5"/>
  <c r="L73" i="5"/>
  <c r="M73" i="5"/>
  <c r="N73" i="5"/>
  <c r="O73" i="5"/>
  <c r="E74" i="5"/>
  <c r="F74" i="5"/>
  <c r="G74" i="5"/>
  <c r="H74" i="5"/>
  <c r="I74" i="5"/>
  <c r="J74" i="5"/>
  <c r="K74" i="5"/>
  <c r="L74" i="5"/>
  <c r="M74" i="5"/>
  <c r="N74" i="5"/>
  <c r="O74" i="5"/>
  <c r="E75" i="5"/>
  <c r="F75" i="5"/>
  <c r="G75" i="5"/>
  <c r="H75" i="5"/>
  <c r="I75" i="5"/>
  <c r="K75" i="5"/>
  <c r="L75" i="5"/>
  <c r="M75" i="5"/>
  <c r="O75" i="5"/>
  <c r="E76" i="5"/>
  <c r="F76" i="5"/>
  <c r="G76" i="5"/>
  <c r="H76" i="5"/>
  <c r="I76" i="5"/>
  <c r="J76" i="5"/>
  <c r="K76" i="5"/>
  <c r="L76" i="5"/>
  <c r="M76" i="5"/>
  <c r="N76" i="5"/>
  <c r="O76" i="5"/>
  <c r="E77" i="5"/>
  <c r="F77" i="5"/>
  <c r="G77" i="5"/>
  <c r="H77" i="5"/>
  <c r="I77" i="5"/>
  <c r="L77" i="5"/>
  <c r="N77" i="5"/>
  <c r="O77" i="5"/>
  <c r="E78" i="5"/>
  <c r="F78" i="5"/>
  <c r="G78" i="5"/>
  <c r="I78" i="5"/>
  <c r="J78" i="5"/>
  <c r="K78" i="5"/>
  <c r="L78" i="5"/>
  <c r="M78" i="5"/>
  <c r="N78" i="5"/>
  <c r="O78" i="5"/>
  <c r="E79" i="5"/>
  <c r="G79" i="5"/>
  <c r="H79" i="5"/>
  <c r="J79" i="5"/>
  <c r="K79" i="5"/>
  <c r="M79" i="5"/>
  <c r="N79" i="5"/>
  <c r="O79" i="5"/>
  <c r="E80" i="5"/>
  <c r="F80" i="5"/>
  <c r="G80" i="5"/>
  <c r="H80" i="5"/>
  <c r="I80" i="5"/>
  <c r="J80" i="5"/>
  <c r="K80" i="5"/>
  <c r="M80" i="5"/>
  <c r="N80" i="5"/>
  <c r="O80" i="5"/>
  <c r="E81" i="5"/>
  <c r="F81" i="5"/>
  <c r="H81" i="5"/>
  <c r="I81" i="5"/>
  <c r="J81" i="5"/>
  <c r="K81" i="5"/>
  <c r="L81" i="5"/>
  <c r="M81" i="5"/>
  <c r="N81" i="5"/>
  <c r="E82" i="5"/>
  <c r="F82" i="5"/>
  <c r="G82" i="5"/>
  <c r="H82" i="5"/>
  <c r="I82" i="5"/>
  <c r="J82" i="5"/>
  <c r="K82" i="5"/>
  <c r="L82" i="5"/>
  <c r="M82" i="5"/>
  <c r="N82" i="5"/>
  <c r="O82" i="5"/>
  <c r="E83" i="5"/>
  <c r="G83" i="5"/>
  <c r="H83" i="5"/>
  <c r="I83" i="5"/>
  <c r="J83" i="5"/>
  <c r="K83" i="5"/>
  <c r="L83" i="5"/>
  <c r="M83" i="5"/>
  <c r="N83" i="5"/>
  <c r="E84" i="5"/>
  <c r="F84" i="5"/>
  <c r="G84" i="5"/>
  <c r="H84" i="5"/>
  <c r="I84" i="5"/>
  <c r="J84" i="5"/>
  <c r="K84" i="5"/>
  <c r="L84" i="5"/>
  <c r="M84" i="5"/>
  <c r="O84" i="5"/>
  <c r="E85" i="5"/>
  <c r="F85" i="5"/>
  <c r="G85" i="5"/>
  <c r="H85" i="5"/>
  <c r="I85" i="5"/>
  <c r="J85" i="5"/>
  <c r="L85" i="5"/>
  <c r="M85" i="5"/>
  <c r="N85" i="5"/>
  <c r="O85" i="5"/>
  <c r="E86" i="5"/>
  <c r="F86" i="5"/>
  <c r="H86" i="5"/>
  <c r="I86" i="5"/>
  <c r="J86" i="5"/>
  <c r="K86" i="5"/>
  <c r="L86" i="5"/>
  <c r="M86" i="5"/>
  <c r="N86" i="5"/>
  <c r="O86" i="5"/>
  <c r="E87" i="5"/>
  <c r="F87" i="5"/>
  <c r="G87" i="5"/>
  <c r="H87" i="5"/>
  <c r="I87" i="5"/>
  <c r="J87" i="5"/>
  <c r="K87" i="5"/>
  <c r="L87" i="5"/>
  <c r="M87" i="5"/>
  <c r="N87" i="5"/>
  <c r="O87" i="5"/>
  <c r="F88" i="5"/>
  <c r="G88" i="5"/>
  <c r="H88" i="5"/>
  <c r="J88" i="5"/>
  <c r="K88" i="5"/>
  <c r="L88" i="5"/>
  <c r="N88" i="5"/>
  <c r="O88" i="5"/>
  <c r="E89" i="5"/>
  <c r="F89" i="5"/>
  <c r="G89" i="5"/>
  <c r="H89" i="5"/>
  <c r="I89" i="5"/>
  <c r="J89" i="5"/>
  <c r="K89" i="5"/>
  <c r="L89" i="5"/>
  <c r="M89" i="5"/>
  <c r="N89" i="5"/>
  <c r="O89" i="5"/>
  <c r="E90" i="5"/>
  <c r="F90" i="5"/>
  <c r="H90" i="5"/>
  <c r="I90" i="5"/>
  <c r="J90" i="5"/>
  <c r="K90" i="5"/>
  <c r="L90" i="5"/>
  <c r="M90" i="5"/>
  <c r="N90" i="5"/>
  <c r="O90" i="5"/>
  <c r="E91" i="5"/>
  <c r="F91" i="5"/>
  <c r="G91" i="5"/>
  <c r="H91" i="5"/>
  <c r="I91" i="5"/>
  <c r="J91" i="5"/>
  <c r="L91" i="5"/>
  <c r="M91" i="5"/>
  <c r="N91" i="5"/>
  <c r="O91" i="5"/>
  <c r="E92" i="5"/>
  <c r="F92" i="5"/>
  <c r="G92" i="5"/>
  <c r="I92" i="5"/>
  <c r="J92" i="5"/>
  <c r="K92" i="5"/>
  <c r="L92" i="5"/>
  <c r="M92" i="5"/>
  <c r="N92" i="5"/>
  <c r="O92" i="5"/>
  <c r="E93" i="5"/>
  <c r="G93" i="5"/>
  <c r="N93" i="5"/>
  <c r="O93" i="5"/>
  <c r="E94" i="5"/>
  <c r="F94" i="5"/>
  <c r="G94" i="5"/>
  <c r="H94" i="5"/>
  <c r="I94" i="5"/>
  <c r="K94" i="5"/>
  <c r="L94" i="5"/>
  <c r="M94" i="5"/>
  <c r="N94" i="5"/>
  <c r="O94" i="5"/>
  <c r="E95" i="5"/>
  <c r="F95" i="5"/>
  <c r="G95" i="5"/>
  <c r="H95" i="5"/>
  <c r="J95" i="5"/>
  <c r="K95" i="5"/>
  <c r="L95" i="5"/>
  <c r="M95" i="5"/>
  <c r="N95" i="5"/>
  <c r="O95" i="5"/>
  <c r="E96" i="5"/>
  <c r="F96" i="5"/>
  <c r="G96" i="5"/>
  <c r="I96" i="5"/>
  <c r="J96" i="5"/>
  <c r="K96" i="5"/>
  <c r="L96" i="5"/>
  <c r="M96" i="5"/>
  <c r="N96" i="5"/>
  <c r="O96" i="5"/>
  <c r="E97" i="5"/>
  <c r="F97" i="5"/>
  <c r="G97" i="5"/>
  <c r="H97" i="5"/>
  <c r="I97" i="5"/>
  <c r="J97" i="5"/>
  <c r="K97" i="5"/>
  <c r="L97" i="5"/>
  <c r="M97" i="5"/>
  <c r="N97" i="5"/>
  <c r="O97" i="5"/>
  <c r="G98" i="5"/>
  <c r="E99" i="5"/>
  <c r="F99" i="5"/>
  <c r="G99" i="5"/>
  <c r="H99" i="5"/>
  <c r="I99" i="5"/>
  <c r="K99" i="5"/>
  <c r="L99" i="5"/>
  <c r="M99" i="5"/>
  <c r="N99" i="5"/>
  <c r="E100" i="5"/>
  <c r="F100" i="5"/>
  <c r="G100" i="5"/>
  <c r="H100" i="5"/>
  <c r="I100" i="5"/>
  <c r="J100" i="5"/>
  <c r="K100" i="5"/>
  <c r="L100" i="5"/>
  <c r="M100" i="5"/>
  <c r="N100" i="5"/>
  <c r="O100" i="5"/>
  <c r="E101" i="5"/>
  <c r="F101" i="5"/>
  <c r="G101" i="5"/>
  <c r="H101" i="5"/>
  <c r="I101" i="5"/>
  <c r="J101" i="5"/>
  <c r="K101" i="5"/>
  <c r="L101" i="5"/>
  <c r="M101" i="5"/>
  <c r="N101" i="5"/>
  <c r="O101" i="5"/>
  <c r="E102" i="5"/>
  <c r="F102" i="5"/>
  <c r="G102" i="5"/>
  <c r="H102" i="5"/>
  <c r="I102" i="5"/>
  <c r="J102" i="5"/>
  <c r="K102" i="5"/>
  <c r="L102" i="5"/>
  <c r="M102" i="5"/>
  <c r="N102" i="5"/>
  <c r="O102" i="5"/>
  <c r="E103" i="5"/>
  <c r="F103" i="5"/>
  <c r="G103" i="5"/>
  <c r="H103" i="5"/>
  <c r="I103" i="5"/>
  <c r="J103" i="5"/>
  <c r="K103" i="5"/>
  <c r="L103" i="5"/>
  <c r="M103" i="5"/>
  <c r="N103" i="5"/>
  <c r="O103" i="5"/>
  <c r="E104" i="5"/>
  <c r="F104" i="5"/>
  <c r="G104" i="5"/>
  <c r="H104" i="5"/>
  <c r="I104" i="5"/>
  <c r="J104" i="5"/>
  <c r="K104" i="5"/>
  <c r="L104" i="5"/>
  <c r="M104" i="5"/>
  <c r="N104" i="5"/>
  <c r="O104" i="5"/>
  <c r="E105" i="5"/>
  <c r="F105" i="5"/>
  <c r="G105" i="5"/>
  <c r="H105" i="5"/>
  <c r="I105" i="5"/>
  <c r="J105" i="5"/>
  <c r="K105" i="5"/>
  <c r="L105" i="5"/>
  <c r="M105" i="5"/>
  <c r="N105" i="5"/>
  <c r="O105" i="5"/>
  <c r="E106" i="5"/>
  <c r="F106" i="5"/>
  <c r="G106" i="5"/>
  <c r="H106" i="5"/>
  <c r="I106" i="5"/>
  <c r="J106" i="5"/>
  <c r="K106" i="5"/>
  <c r="L106" i="5"/>
  <c r="M106" i="5"/>
  <c r="N106" i="5"/>
  <c r="O106" i="5"/>
  <c r="E107" i="5"/>
  <c r="F107" i="5"/>
  <c r="G107" i="5"/>
  <c r="H107" i="5"/>
  <c r="I107" i="5"/>
  <c r="J107" i="5"/>
  <c r="K107" i="5"/>
  <c r="L107" i="5"/>
  <c r="M107" i="5"/>
  <c r="N107" i="5"/>
  <c r="O107" i="5"/>
  <c r="E108" i="5"/>
  <c r="F108" i="5"/>
  <c r="G108" i="5"/>
  <c r="H108" i="5"/>
  <c r="I108" i="5"/>
  <c r="J108" i="5"/>
  <c r="K108" i="5"/>
  <c r="L108" i="5"/>
  <c r="M108" i="5"/>
  <c r="N108" i="5"/>
  <c r="O108" i="5"/>
  <c r="E109" i="5"/>
  <c r="F109" i="5"/>
  <c r="G109" i="5"/>
  <c r="H109" i="5"/>
  <c r="I109" i="5"/>
  <c r="J109" i="5"/>
  <c r="K109" i="5"/>
  <c r="L109" i="5"/>
  <c r="M109" i="5"/>
  <c r="N109" i="5"/>
  <c r="O109" i="5"/>
  <c r="E110" i="5"/>
  <c r="F110" i="5"/>
  <c r="G110" i="5"/>
  <c r="H110" i="5"/>
  <c r="I110" i="5"/>
  <c r="J110" i="5"/>
  <c r="K110" i="5"/>
  <c r="L110" i="5"/>
  <c r="M110" i="5"/>
  <c r="N110" i="5"/>
  <c r="O110" i="5"/>
  <c r="E111" i="5"/>
  <c r="F111" i="5"/>
  <c r="G111" i="5"/>
  <c r="H111" i="5"/>
  <c r="I111" i="5"/>
  <c r="J111" i="5"/>
  <c r="K111" i="5"/>
  <c r="L111" i="5"/>
  <c r="M111" i="5"/>
  <c r="N111" i="5"/>
  <c r="O111" i="5"/>
  <c r="E112" i="5"/>
  <c r="F112" i="5"/>
  <c r="G112" i="5"/>
  <c r="H112" i="5"/>
  <c r="I112" i="5"/>
  <c r="J112" i="5"/>
  <c r="K112" i="5"/>
  <c r="L112" i="5"/>
  <c r="M112" i="5"/>
  <c r="N112" i="5"/>
  <c r="O112" i="5"/>
  <c r="E113" i="5"/>
  <c r="F113" i="5"/>
  <c r="G113" i="5"/>
  <c r="H113" i="5"/>
  <c r="I113" i="5"/>
  <c r="J113" i="5"/>
  <c r="K113" i="5"/>
  <c r="L113" i="5"/>
  <c r="M113" i="5"/>
  <c r="N113" i="5"/>
  <c r="O113" i="5"/>
  <c r="E114" i="5"/>
  <c r="F114" i="5"/>
  <c r="G114" i="5"/>
  <c r="H114" i="5"/>
  <c r="I114" i="5"/>
  <c r="J114" i="5"/>
  <c r="K114" i="5"/>
  <c r="L114" i="5"/>
  <c r="M114" i="5"/>
  <c r="N114" i="5"/>
  <c r="O114" i="5"/>
  <c r="E115" i="5"/>
  <c r="F115" i="5"/>
  <c r="G115" i="5"/>
  <c r="H115" i="5"/>
  <c r="I115" i="5"/>
  <c r="J115" i="5"/>
  <c r="K115" i="5"/>
  <c r="L115" i="5"/>
  <c r="M115" i="5"/>
  <c r="N115" i="5"/>
  <c r="O115" i="5"/>
  <c r="E116" i="5"/>
  <c r="F116" i="5"/>
  <c r="G116" i="5"/>
  <c r="H116" i="5"/>
  <c r="I116" i="5"/>
  <c r="J116" i="5"/>
  <c r="K116" i="5"/>
  <c r="L116" i="5"/>
  <c r="M116" i="5"/>
  <c r="N116" i="5"/>
  <c r="O116" i="5"/>
  <c r="E117" i="5"/>
  <c r="F117" i="5"/>
  <c r="G117" i="5"/>
  <c r="H117" i="5"/>
  <c r="I117" i="5"/>
  <c r="J117" i="5"/>
  <c r="K117" i="5"/>
  <c r="L117" i="5"/>
  <c r="M117" i="5"/>
  <c r="N117" i="5"/>
  <c r="O117" i="5"/>
  <c r="E118" i="5"/>
  <c r="F118" i="5"/>
  <c r="G118" i="5"/>
  <c r="H118" i="5"/>
  <c r="I118" i="5"/>
  <c r="J118" i="5"/>
  <c r="K118" i="5"/>
  <c r="L118" i="5"/>
  <c r="M118" i="5"/>
  <c r="N118" i="5"/>
  <c r="O118" i="5"/>
  <c r="E119" i="5"/>
  <c r="F119" i="5"/>
  <c r="G119" i="5"/>
  <c r="H119" i="5"/>
  <c r="I119" i="5"/>
  <c r="J119" i="5"/>
  <c r="K119" i="5"/>
  <c r="L119" i="5"/>
  <c r="M119" i="5"/>
  <c r="N119" i="5"/>
  <c r="O119" i="5"/>
  <c r="E120" i="5"/>
  <c r="F120" i="5"/>
  <c r="G120" i="5"/>
  <c r="H120" i="5"/>
  <c r="I120" i="5"/>
  <c r="J120" i="5"/>
  <c r="K120" i="5"/>
  <c r="L120" i="5"/>
  <c r="M120" i="5"/>
  <c r="N120" i="5"/>
  <c r="O120" i="5"/>
  <c r="E121" i="5"/>
  <c r="F121" i="5"/>
  <c r="G121" i="5"/>
  <c r="H121" i="5"/>
  <c r="I121" i="5"/>
  <c r="J121" i="5"/>
  <c r="K121" i="5"/>
  <c r="L121" i="5"/>
  <c r="M121" i="5"/>
  <c r="N121" i="5"/>
  <c r="O121" i="5"/>
  <c r="E122" i="5"/>
  <c r="F122" i="5"/>
  <c r="G122" i="5"/>
  <c r="H122" i="5"/>
  <c r="I122" i="5"/>
  <c r="J122" i="5"/>
  <c r="K122" i="5"/>
  <c r="L122" i="5"/>
  <c r="M122" i="5"/>
  <c r="N122" i="5"/>
  <c r="O122" i="5"/>
  <c r="E123" i="5"/>
  <c r="F123" i="5"/>
  <c r="G123" i="5"/>
  <c r="H123" i="5"/>
  <c r="I123" i="5"/>
  <c r="J123" i="5"/>
  <c r="K123" i="5"/>
  <c r="L123" i="5"/>
  <c r="M123" i="5"/>
  <c r="N123" i="5"/>
  <c r="O123" i="5"/>
  <c r="E124" i="5"/>
  <c r="F124" i="5"/>
  <c r="G124" i="5"/>
  <c r="H124" i="5"/>
  <c r="I124" i="5"/>
  <c r="J124" i="5"/>
  <c r="K124" i="5"/>
  <c r="L124" i="5"/>
  <c r="M124" i="5"/>
  <c r="N124" i="5"/>
  <c r="O124" i="5"/>
  <c r="E125" i="5"/>
  <c r="F125" i="5"/>
  <c r="G125" i="5"/>
  <c r="H125" i="5"/>
  <c r="I125" i="5"/>
  <c r="J125" i="5"/>
  <c r="K125" i="5"/>
  <c r="L125" i="5"/>
  <c r="M125" i="5"/>
  <c r="N125" i="5"/>
  <c r="O125" i="5"/>
  <c r="E126" i="5"/>
  <c r="F126" i="5"/>
  <c r="G126" i="5"/>
  <c r="H126" i="5"/>
  <c r="I126" i="5"/>
  <c r="J126" i="5"/>
  <c r="K126" i="5"/>
  <c r="L126" i="5"/>
  <c r="M126" i="5"/>
  <c r="N126" i="5"/>
  <c r="O126" i="5"/>
  <c r="E127" i="5"/>
  <c r="F127" i="5"/>
  <c r="G127" i="5"/>
  <c r="H127" i="5"/>
  <c r="I127" i="5"/>
  <c r="J127" i="5"/>
  <c r="K127" i="5"/>
  <c r="L127" i="5"/>
  <c r="M127" i="5"/>
  <c r="N127" i="5"/>
  <c r="O127" i="5"/>
  <c r="E128" i="5"/>
  <c r="F128" i="5"/>
  <c r="G128" i="5"/>
  <c r="H128" i="5"/>
  <c r="I128" i="5"/>
  <c r="J128" i="5"/>
  <c r="K128" i="5"/>
  <c r="L128" i="5"/>
  <c r="M128" i="5"/>
  <c r="N128" i="5"/>
  <c r="O128" i="5"/>
  <c r="E129" i="5"/>
  <c r="F129" i="5"/>
  <c r="G129" i="5"/>
  <c r="H129" i="5"/>
  <c r="I129" i="5"/>
  <c r="J129" i="5"/>
  <c r="K129" i="5"/>
  <c r="L129" i="5"/>
  <c r="M129" i="5"/>
  <c r="N129" i="5"/>
  <c r="O129" i="5"/>
  <c r="E130" i="5"/>
  <c r="F130" i="5"/>
  <c r="G130" i="5"/>
  <c r="H130" i="5"/>
  <c r="I130" i="5"/>
  <c r="J130" i="5"/>
  <c r="K130" i="5"/>
  <c r="L130" i="5"/>
  <c r="M130" i="5"/>
  <c r="N130" i="5"/>
  <c r="O130" i="5"/>
  <c r="E131" i="5"/>
  <c r="F131" i="5"/>
  <c r="G131" i="5"/>
  <c r="H131" i="5"/>
  <c r="I131" i="5"/>
  <c r="J131" i="5"/>
  <c r="K131" i="5"/>
  <c r="L131" i="5"/>
  <c r="M131" i="5"/>
  <c r="N131" i="5"/>
  <c r="O131" i="5"/>
  <c r="E132" i="5"/>
  <c r="F132" i="5"/>
  <c r="G132" i="5"/>
  <c r="H132" i="5"/>
  <c r="I132" i="5"/>
  <c r="J132" i="5"/>
  <c r="K132" i="5"/>
  <c r="L132" i="5"/>
  <c r="M132" i="5"/>
  <c r="N132" i="5"/>
  <c r="O132" i="5"/>
  <c r="E133" i="5"/>
  <c r="F133" i="5"/>
  <c r="G133" i="5"/>
  <c r="H133" i="5"/>
  <c r="I133" i="5"/>
  <c r="J133" i="5"/>
  <c r="K133" i="5"/>
  <c r="L133" i="5"/>
  <c r="M133" i="5"/>
  <c r="N133" i="5"/>
  <c r="O133" i="5"/>
  <c r="E134" i="5"/>
  <c r="F134" i="5"/>
  <c r="G134" i="5"/>
  <c r="H134" i="5"/>
  <c r="I134" i="5"/>
  <c r="J134" i="5"/>
  <c r="K134" i="5"/>
  <c r="L134" i="5"/>
  <c r="M134" i="5"/>
  <c r="N134" i="5"/>
  <c r="O134" i="5"/>
  <c r="E135" i="5"/>
  <c r="F135" i="5"/>
  <c r="G135" i="5"/>
  <c r="H135" i="5"/>
  <c r="I135" i="5"/>
  <c r="J135" i="5"/>
  <c r="K135" i="5"/>
  <c r="L135" i="5"/>
  <c r="M135" i="5"/>
  <c r="N135" i="5"/>
  <c r="O135" i="5"/>
  <c r="E136" i="5"/>
  <c r="F136" i="5"/>
  <c r="G136" i="5"/>
  <c r="H136" i="5"/>
  <c r="I136" i="5"/>
  <c r="J136" i="5"/>
  <c r="K136" i="5"/>
  <c r="L136" i="5"/>
  <c r="M136" i="5"/>
  <c r="N136" i="5"/>
  <c r="O136" i="5"/>
  <c r="E137" i="5"/>
  <c r="F137" i="5"/>
  <c r="G137" i="5"/>
  <c r="H137" i="5"/>
  <c r="I137" i="5"/>
  <c r="J137" i="5"/>
  <c r="K137" i="5"/>
  <c r="L137" i="5"/>
  <c r="M137" i="5"/>
  <c r="N137" i="5"/>
  <c r="O137" i="5"/>
  <c r="E138" i="5"/>
  <c r="F138" i="5"/>
  <c r="G138" i="5"/>
  <c r="H138" i="5"/>
  <c r="I138" i="5"/>
  <c r="J138" i="5"/>
  <c r="K138" i="5"/>
  <c r="L138" i="5"/>
  <c r="M138" i="5"/>
  <c r="N138" i="5"/>
  <c r="O138" i="5"/>
  <c r="E139" i="5"/>
  <c r="F139" i="5"/>
  <c r="G139" i="5"/>
  <c r="H139" i="5"/>
  <c r="I139" i="5"/>
  <c r="J139" i="5"/>
  <c r="K139" i="5"/>
  <c r="L139" i="5"/>
  <c r="M139" i="5"/>
  <c r="N139" i="5"/>
  <c r="O139" i="5"/>
  <c r="E140" i="5"/>
  <c r="F140" i="5"/>
  <c r="G140" i="5"/>
  <c r="H140" i="5"/>
  <c r="I140" i="5"/>
  <c r="J140" i="5"/>
  <c r="K140" i="5"/>
  <c r="L140" i="5"/>
  <c r="M140" i="5"/>
  <c r="N140" i="5"/>
  <c r="O140" i="5"/>
  <c r="E141" i="5"/>
  <c r="F141" i="5"/>
  <c r="G141" i="5"/>
  <c r="H141" i="5"/>
  <c r="I141" i="5"/>
  <c r="J141" i="5"/>
  <c r="K141" i="5"/>
  <c r="L141" i="5"/>
  <c r="M141" i="5"/>
  <c r="N141" i="5"/>
  <c r="O141" i="5"/>
  <c r="E142" i="5"/>
  <c r="F142" i="5"/>
  <c r="G142" i="5"/>
  <c r="H142" i="5"/>
  <c r="I142" i="5"/>
  <c r="J142" i="5"/>
  <c r="K142" i="5"/>
  <c r="L142" i="5"/>
  <c r="M142" i="5"/>
  <c r="N142" i="5"/>
  <c r="O142" i="5"/>
  <c r="E143" i="5"/>
  <c r="F143" i="5"/>
  <c r="G143" i="5"/>
  <c r="H143" i="5"/>
  <c r="I143" i="5"/>
  <c r="J143" i="5"/>
  <c r="K143" i="5"/>
  <c r="L143" i="5"/>
  <c r="M143" i="5"/>
  <c r="N143" i="5"/>
  <c r="O143" i="5"/>
  <c r="E144" i="5"/>
  <c r="F144" i="5"/>
  <c r="G144" i="5"/>
  <c r="H144" i="5"/>
  <c r="I144" i="5"/>
  <c r="J144" i="5"/>
  <c r="K144" i="5"/>
  <c r="L144" i="5"/>
  <c r="M144" i="5"/>
  <c r="N144" i="5"/>
  <c r="O144" i="5"/>
  <c r="E145" i="5"/>
  <c r="F145" i="5"/>
  <c r="G145" i="5"/>
  <c r="H145" i="5"/>
  <c r="I145" i="5"/>
  <c r="J145" i="5"/>
  <c r="K145" i="5"/>
  <c r="L145" i="5"/>
  <c r="M145" i="5"/>
  <c r="N145" i="5"/>
  <c r="O145" i="5"/>
  <c r="E146" i="5"/>
  <c r="F146" i="5"/>
  <c r="G146" i="5"/>
  <c r="H146" i="5"/>
  <c r="I146" i="5"/>
  <c r="J146" i="5"/>
  <c r="K146" i="5"/>
  <c r="L146" i="5"/>
  <c r="M146" i="5"/>
  <c r="N146" i="5"/>
  <c r="O146" i="5"/>
  <c r="E147" i="5"/>
  <c r="F147" i="5"/>
  <c r="G147" i="5"/>
  <c r="H147" i="5"/>
  <c r="I147" i="5"/>
  <c r="J147" i="5"/>
  <c r="K147" i="5"/>
  <c r="L147" i="5"/>
  <c r="M147" i="5"/>
  <c r="N147" i="5"/>
  <c r="O147" i="5"/>
  <c r="E148" i="5"/>
  <c r="F148" i="5"/>
  <c r="G148" i="5"/>
  <c r="H148" i="5"/>
  <c r="I148" i="5"/>
  <c r="J148" i="5"/>
  <c r="K148" i="5"/>
  <c r="L148" i="5"/>
  <c r="M148" i="5"/>
  <c r="N148" i="5"/>
  <c r="O148" i="5"/>
  <c r="E149" i="5"/>
  <c r="F149" i="5"/>
  <c r="G149" i="5"/>
  <c r="H149" i="5"/>
  <c r="I149" i="5"/>
  <c r="J149" i="5"/>
  <c r="K149" i="5"/>
  <c r="L149" i="5"/>
  <c r="M149" i="5"/>
  <c r="N149" i="5"/>
  <c r="O149" i="5"/>
  <c r="E150" i="5"/>
  <c r="F150" i="5"/>
  <c r="G150" i="5"/>
  <c r="H150" i="5"/>
  <c r="I150" i="5"/>
  <c r="J150" i="5"/>
  <c r="K150" i="5"/>
  <c r="L150" i="5"/>
  <c r="M150" i="5"/>
  <c r="N150" i="5"/>
  <c r="O150" i="5"/>
  <c r="E151" i="5"/>
  <c r="F151" i="5"/>
  <c r="G151" i="5"/>
  <c r="H151" i="5"/>
  <c r="I151" i="5"/>
  <c r="J151" i="5"/>
  <c r="K151" i="5"/>
  <c r="L151" i="5"/>
  <c r="M151" i="5"/>
  <c r="N151" i="5"/>
  <c r="O151" i="5"/>
  <c r="N3" i="5"/>
  <c r="L3" i="5"/>
  <c r="H3" i="5"/>
  <c r="S91" i="29"/>
  <c r="Q91" i="29"/>
  <c r="T91" i="29" s="1"/>
  <c r="U91" i="29" s="1"/>
  <c r="O91" i="29"/>
  <c r="N91" i="29"/>
  <c r="M91" i="29"/>
  <c r="P91" i="29" s="1"/>
  <c r="I91" i="29"/>
  <c r="S90" i="29"/>
  <c r="Q90" i="29"/>
  <c r="O90" i="29"/>
  <c r="N90" i="29"/>
  <c r="M90" i="29"/>
  <c r="P90" i="29" s="1"/>
  <c r="I90" i="29"/>
  <c r="S89" i="29"/>
  <c r="Q89" i="29"/>
  <c r="S88" i="29"/>
  <c r="Q88" i="29"/>
  <c r="S87" i="29"/>
  <c r="Q87" i="29"/>
  <c r="O87" i="29"/>
  <c r="N87" i="29"/>
  <c r="P87" i="29" s="1"/>
  <c r="M87" i="29"/>
  <c r="I87" i="29"/>
  <c r="S86" i="29"/>
  <c r="Q86" i="29"/>
  <c r="T86" i="29" s="1"/>
  <c r="S85" i="29"/>
  <c r="Q85" i="29"/>
  <c r="T85" i="29" s="1"/>
  <c r="S84" i="29"/>
  <c r="Q84" i="29"/>
  <c r="T84" i="29" s="1"/>
  <c r="S83" i="29"/>
  <c r="Q83" i="29"/>
  <c r="T83" i="29" s="1"/>
  <c r="S82" i="29"/>
  <c r="Q82" i="29"/>
  <c r="T82" i="29" s="1"/>
  <c r="S81" i="29"/>
  <c r="Q81" i="29"/>
  <c r="T81" i="29" s="1"/>
  <c r="O81" i="29"/>
  <c r="N81" i="29"/>
  <c r="M81" i="29"/>
  <c r="P81" i="29" s="1"/>
  <c r="I81" i="29"/>
  <c r="S80" i="29"/>
  <c r="Q80" i="29"/>
  <c r="S79" i="29"/>
  <c r="Q79" i="29"/>
  <c r="S78" i="29"/>
  <c r="Q78" i="29"/>
  <c r="S77" i="29"/>
  <c r="Q77" i="29"/>
  <c r="S76" i="29"/>
  <c r="Q76" i="29"/>
  <c r="S75" i="29"/>
  <c r="Q75" i="29"/>
  <c r="O75" i="29"/>
  <c r="N75" i="29"/>
  <c r="M75" i="29"/>
  <c r="I75" i="29"/>
  <c r="S74" i="29"/>
  <c r="Q74" i="29"/>
  <c r="O74" i="29"/>
  <c r="N74" i="29"/>
  <c r="M74" i="29"/>
  <c r="I74" i="29"/>
  <c r="S73" i="29"/>
  <c r="Q73" i="29"/>
  <c r="O73" i="29"/>
  <c r="N73" i="29"/>
  <c r="M73" i="29"/>
  <c r="P73" i="29" s="1"/>
  <c r="I73" i="29"/>
  <c r="S72" i="29"/>
  <c r="Q72" i="29"/>
  <c r="S71" i="29"/>
  <c r="Q71" i="29"/>
  <c r="S70" i="29"/>
  <c r="Q70" i="29"/>
  <c r="O70" i="29"/>
  <c r="N70" i="29"/>
  <c r="M70" i="29"/>
  <c r="I70" i="29"/>
  <c r="S69" i="29"/>
  <c r="Q69" i="29"/>
  <c r="S68" i="29"/>
  <c r="Q68" i="29"/>
  <c r="S67" i="29"/>
  <c r="Q67" i="29"/>
  <c r="S66" i="29"/>
  <c r="Q66" i="29"/>
  <c r="S65" i="29"/>
  <c r="Q65" i="29"/>
  <c r="S64" i="29"/>
  <c r="Q64" i="29"/>
  <c r="O64" i="29"/>
  <c r="N64" i="29"/>
  <c r="M64" i="29"/>
  <c r="I64" i="29"/>
  <c r="S63" i="29"/>
  <c r="Q63" i="29"/>
  <c r="S62" i="29"/>
  <c r="Q62" i="29"/>
  <c r="S61" i="29"/>
  <c r="Q61" i="29"/>
  <c r="S60" i="29"/>
  <c r="Q60" i="29"/>
  <c r="S59" i="29"/>
  <c r="Q59" i="29"/>
  <c r="S58" i="29"/>
  <c r="Q58" i="29"/>
  <c r="O58" i="29"/>
  <c r="N58" i="29"/>
  <c r="M58" i="29"/>
  <c r="P58" i="29" s="1"/>
  <c r="I58" i="29"/>
  <c r="S57" i="29"/>
  <c r="Q57" i="29"/>
  <c r="S56" i="29"/>
  <c r="Q56" i="29"/>
  <c r="S55" i="29"/>
  <c r="Q55" i="29"/>
  <c r="O55" i="29"/>
  <c r="N55" i="29"/>
  <c r="P55" i="29" s="1"/>
  <c r="M55" i="29"/>
  <c r="I55" i="29"/>
  <c r="Q54" i="29"/>
  <c r="O54" i="29"/>
  <c r="N54" i="29"/>
  <c r="M54" i="29"/>
  <c r="Q53" i="29"/>
  <c r="O53" i="29"/>
  <c r="N53" i="29"/>
  <c r="M53" i="29"/>
  <c r="S52" i="29"/>
  <c r="Q52" i="29"/>
  <c r="S51" i="29"/>
  <c r="O17" i="5" s="1"/>
  <c r="Q51" i="29"/>
  <c r="T51" i="29" s="1"/>
  <c r="S50" i="29"/>
  <c r="Q50" i="29"/>
  <c r="O50" i="29"/>
  <c r="I259" i="31" s="1"/>
  <c r="N50" i="29"/>
  <c r="H259" i="31" s="1"/>
  <c r="M50" i="29"/>
  <c r="G259" i="31" s="1"/>
  <c r="I50" i="29"/>
  <c r="S49" i="29"/>
  <c r="Q49" i="29"/>
  <c r="S48" i="29"/>
  <c r="Q48" i="29"/>
  <c r="S47" i="29"/>
  <c r="Q47" i="29"/>
  <c r="S46" i="29"/>
  <c r="Q46" i="29"/>
  <c r="S45" i="29"/>
  <c r="Q45" i="29"/>
  <c r="S44" i="29"/>
  <c r="O58" i="5" s="1"/>
  <c r="Q44" i="29"/>
  <c r="O44" i="29"/>
  <c r="N44" i="29"/>
  <c r="M44" i="29"/>
  <c r="I44" i="29"/>
  <c r="S43" i="29"/>
  <c r="S42" i="29"/>
  <c r="O99" i="5" s="1"/>
  <c r="Q42" i="29"/>
  <c r="S41" i="29"/>
  <c r="Q41" i="29"/>
  <c r="S40" i="29"/>
  <c r="O55" i="5" s="1"/>
  <c r="Q40" i="29"/>
  <c r="O40" i="29"/>
  <c r="I257" i="31" s="1"/>
  <c r="N40" i="29"/>
  <c r="H257" i="31" s="1"/>
  <c r="M40" i="29"/>
  <c r="G257" i="31" s="1"/>
  <c r="S39" i="29"/>
  <c r="Q39" i="29"/>
  <c r="S38" i="29"/>
  <c r="Q38" i="29"/>
  <c r="T38" i="29" s="1"/>
  <c r="S37" i="29"/>
  <c r="O46" i="5" s="1"/>
  <c r="Q37" i="29"/>
  <c r="S36" i="29"/>
  <c r="O6" i="5" s="1"/>
  <c r="Q36" i="29"/>
  <c r="S33" i="29"/>
  <c r="O64" i="5" s="1"/>
  <c r="Q33" i="29"/>
  <c r="T33" i="29" s="1"/>
  <c r="S32" i="29"/>
  <c r="O4" i="5" s="1"/>
  <c r="Q32" i="29"/>
  <c r="O32" i="29"/>
  <c r="I256" i="31" s="1"/>
  <c r="N32" i="29"/>
  <c r="H256" i="31" s="1"/>
  <c r="M32" i="29"/>
  <c r="G256" i="31" s="1"/>
  <c r="I32" i="29"/>
  <c r="Q31" i="29"/>
  <c r="T31" i="29" s="1"/>
  <c r="Q30" i="29"/>
  <c r="T30" i="29" s="1"/>
  <c r="Q29" i="29"/>
  <c r="T29" i="29" s="1"/>
  <c r="S28" i="29"/>
  <c r="O7" i="5" s="1"/>
  <c r="Q28" i="29"/>
  <c r="S27" i="29"/>
  <c r="O22" i="5" s="1"/>
  <c r="Q27" i="29"/>
  <c r="S26" i="29"/>
  <c r="O23" i="5" s="1"/>
  <c r="Q26" i="29"/>
  <c r="O26" i="29"/>
  <c r="I255" i="31" s="1"/>
  <c r="N26" i="29"/>
  <c r="H255" i="31" s="1"/>
  <c r="M26" i="29"/>
  <c r="G255" i="31" s="1"/>
  <c r="S25" i="29"/>
  <c r="Q25" i="29"/>
  <c r="T25" i="29" s="1"/>
  <c r="U25" i="29" s="1"/>
  <c r="O25" i="29"/>
  <c r="N25" i="29"/>
  <c r="M25" i="29"/>
  <c r="I25" i="29"/>
  <c r="S24" i="29"/>
  <c r="O98" i="5" s="1"/>
  <c r="Q24" i="29"/>
  <c r="O24" i="29"/>
  <c r="I262" i="31" s="1"/>
  <c r="N24" i="29"/>
  <c r="H262" i="31" s="1"/>
  <c r="M24" i="29"/>
  <c r="G262" i="31" s="1"/>
  <c r="O31" i="5"/>
  <c r="Q23" i="29"/>
  <c r="O23" i="29"/>
  <c r="N23" i="29"/>
  <c r="M23" i="29"/>
  <c r="S22" i="29"/>
  <c r="Q22" i="29"/>
  <c r="O22" i="29"/>
  <c r="N22" i="29"/>
  <c r="M22" i="29"/>
  <c r="S21" i="29"/>
  <c r="Q21" i="29"/>
  <c r="S20" i="29"/>
  <c r="Q20" i="29"/>
  <c r="S19" i="29"/>
  <c r="Q19" i="29"/>
  <c r="O19" i="29"/>
  <c r="N19" i="29"/>
  <c r="M19" i="29"/>
  <c r="P19" i="29" s="1"/>
  <c r="I19" i="29"/>
  <c r="S18" i="29"/>
  <c r="O11" i="5" s="1"/>
  <c r="Q18" i="29"/>
  <c r="O18" i="29"/>
  <c r="N18" i="29"/>
  <c r="M18" i="29"/>
  <c r="S17" i="29"/>
  <c r="Q17" i="29"/>
  <c r="T17" i="29" s="1"/>
  <c r="U17" i="29" s="1"/>
  <c r="O17" i="29"/>
  <c r="N17" i="29"/>
  <c r="M17" i="29"/>
  <c r="S16" i="29"/>
  <c r="Q16" i="29"/>
  <c r="S15" i="29"/>
  <c r="Q15" i="29"/>
  <c r="S14" i="29"/>
  <c r="Q14" i="29"/>
  <c r="S13" i="29"/>
  <c r="O45" i="5" s="1"/>
  <c r="Q13" i="29"/>
  <c r="S12" i="29"/>
  <c r="Q12" i="29"/>
  <c r="S11" i="29"/>
  <c r="O49" i="5" s="1"/>
  <c r="Q11" i="29"/>
  <c r="O11" i="29"/>
  <c r="I248" i="31" s="1"/>
  <c r="N11" i="29"/>
  <c r="H248" i="31" s="1"/>
  <c r="M11" i="29"/>
  <c r="G248" i="31" s="1"/>
  <c r="S10" i="29"/>
  <c r="Q10" i="29"/>
  <c r="S9" i="29"/>
  <c r="Q9" i="29"/>
  <c r="S8" i="29"/>
  <c r="Q8" i="29"/>
  <c r="S7" i="29"/>
  <c r="Q7" i="29"/>
  <c r="S6" i="29"/>
  <c r="O19" i="5" s="1"/>
  <c r="Q6" i="29"/>
  <c r="S5" i="29"/>
  <c r="O81" i="5" s="1"/>
  <c r="Q5" i="29"/>
  <c r="O5" i="29"/>
  <c r="I247" i="31" s="1"/>
  <c r="N5" i="29"/>
  <c r="H247" i="31" s="1"/>
  <c r="M5" i="29"/>
  <c r="G247" i="31" s="1"/>
  <c r="S92" i="28"/>
  <c r="Q92" i="28"/>
  <c r="O92" i="28"/>
  <c r="N92" i="28"/>
  <c r="M92" i="28"/>
  <c r="I92" i="28"/>
  <c r="S91" i="28"/>
  <c r="Q91" i="28"/>
  <c r="O91" i="28"/>
  <c r="N91" i="28"/>
  <c r="M91" i="28"/>
  <c r="I91" i="28"/>
  <c r="S90" i="28"/>
  <c r="Q90" i="28"/>
  <c r="S89" i="28"/>
  <c r="Q89" i="28"/>
  <c r="S88" i="28"/>
  <c r="Q88" i="28"/>
  <c r="O88" i="28"/>
  <c r="N88" i="28"/>
  <c r="M88" i="28"/>
  <c r="P88" i="28" s="1"/>
  <c r="I88" i="28"/>
  <c r="S87" i="28"/>
  <c r="Q87" i="28"/>
  <c r="S86" i="28"/>
  <c r="Q86" i="28"/>
  <c r="S85" i="28"/>
  <c r="Q85" i="28"/>
  <c r="S84" i="28"/>
  <c r="Q84" i="28"/>
  <c r="S83" i="28"/>
  <c r="Q83" i="28"/>
  <c r="S82" i="28"/>
  <c r="Q82" i="28"/>
  <c r="O82" i="28"/>
  <c r="N82" i="28"/>
  <c r="M82" i="28"/>
  <c r="I82" i="28"/>
  <c r="S81" i="28"/>
  <c r="Q81" i="28"/>
  <c r="S80" i="28"/>
  <c r="Q80" i="28"/>
  <c r="S79" i="28"/>
  <c r="Q79" i="28"/>
  <c r="S78" i="28"/>
  <c r="Q78" i="28"/>
  <c r="S77" i="28"/>
  <c r="Q77" i="28"/>
  <c r="S76" i="28"/>
  <c r="Q76" i="28"/>
  <c r="O76" i="28"/>
  <c r="N76" i="28"/>
  <c r="M76" i="28"/>
  <c r="I76" i="28"/>
  <c r="S75" i="28"/>
  <c r="Q75" i="28"/>
  <c r="O75" i="28"/>
  <c r="N75" i="28"/>
  <c r="M75" i="28"/>
  <c r="I75" i="28"/>
  <c r="S74" i="28"/>
  <c r="Q74" i="28"/>
  <c r="O74" i="28"/>
  <c r="N74" i="28"/>
  <c r="M74" i="28"/>
  <c r="I74" i="28"/>
  <c r="S73" i="28"/>
  <c r="Q73" i="28"/>
  <c r="S72" i="28"/>
  <c r="Q72" i="28"/>
  <c r="S71" i="28"/>
  <c r="Q71" i="28"/>
  <c r="O71" i="28"/>
  <c r="N71" i="28"/>
  <c r="M71" i="28"/>
  <c r="I71" i="28"/>
  <c r="S70" i="28"/>
  <c r="Q70" i="28"/>
  <c r="S69" i="28"/>
  <c r="Q69" i="28"/>
  <c r="S68" i="28"/>
  <c r="Q68" i="28"/>
  <c r="S67" i="28"/>
  <c r="Q67" i="28"/>
  <c r="S66" i="28"/>
  <c r="Q66" i="28"/>
  <c r="S65" i="28"/>
  <c r="Q65" i="28"/>
  <c r="O65" i="28"/>
  <c r="N65" i="28"/>
  <c r="M65" i="28"/>
  <c r="I65" i="28"/>
  <c r="S64" i="28"/>
  <c r="Q64" i="28"/>
  <c r="S63" i="28"/>
  <c r="Q63" i="28"/>
  <c r="S62" i="28"/>
  <c r="Q62" i="28"/>
  <c r="S61" i="28"/>
  <c r="Q61" i="28"/>
  <c r="S60" i="28"/>
  <c r="Q60" i="28"/>
  <c r="S59" i="28"/>
  <c r="Q59" i="28"/>
  <c r="O59" i="28"/>
  <c r="N59" i="28"/>
  <c r="M59" i="28"/>
  <c r="I59" i="28"/>
  <c r="S58" i="28"/>
  <c r="Q58" i="28"/>
  <c r="S57" i="28"/>
  <c r="Q57" i="28"/>
  <c r="S56" i="28"/>
  <c r="N75" i="5" s="1"/>
  <c r="Q56" i="28"/>
  <c r="O56" i="28"/>
  <c r="N56" i="28"/>
  <c r="M56" i="28"/>
  <c r="I56" i="28"/>
  <c r="Q55" i="28"/>
  <c r="O55" i="28"/>
  <c r="N55" i="28"/>
  <c r="M55" i="28"/>
  <c r="Q54" i="28"/>
  <c r="O54" i="28"/>
  <c r="N54" i="28"/>
  <c r="M54" i="28"/>
  <c r="Q53" i="28"/>
  <c r="S52" i="28"/>
  <c r="Q52" i="28"/>
  <c r="S51" i="28"/>
  <c r="N53" i="5" s="1"/>
  <c r="Q51" i="28"/>
  <c r="O51" i="28"/>
  <c r="I237" i="31" s="1"/>
  <c r="N51" i="28"/>
  <c r="H237" i="31" s="1"/>
  <c r="M51" i="28"/>
  <c r="G237" i="31" s="1"/>
  <c r="S50" i="28"/>
  <c r="Q50" i="28"/>
  <c r="S49" i="28"/>
  <c r="Q49" i="28"/>
  <c r="S48" i="28"/>
  <c r="Q48" i="28"/>
  <c r="S47" i="28"/>
  <c r="Q47" i="28"/>
  <c r="S46" i="28"/>
  <c r="Q46" i="28"/>
  <c r="S45" i="28"/>
  <c r="N4" i="5" s="1"/>
  <c r="Q45" i="28"/>
  <c r="O45" i="28"/>
  <c r="I236" i="31" s="1"/>
  <c r="N45" i="28"/>
  <c r="H236" i="31" s="1"/>
  <c r="M45" i="28"/>
  <c r="G236" i="31" s="1"/>
  <c r="I45" i="28"/>
  <c r="S44" i="28"/>
  <c r="Q44" i="28"/>
  <c r="S43" i="28"/>
  <c r="Q43" i="28"/>
  <c r="S42" i="28"/>
  <c r="Q42" i="28"/>
  <c r="S41" i="28"/>
  <c r="N84" i="5" s="1"/>
  <c r="Q41" i="28"/>
  <c r="O41" i="28"/>
  <c r="I235" i="31" s="1"/>
  <c r="N41" i="28"/>
  <c r="H235" i="31" s="1"/>
  <c r="M41" i="28"/>
  <c r="G235" i="31" s="1"/>
  <c r="I41" i="28"/>
  <c r="Q40" i="28"/>
  <c r="T40" i="28" s="1"/>
  <c r="Q39" i="28"/>
  <c r="T39" i="28" s="1"/>
  <c r="Q38" i="28"/>
  <c r="T38" i="28" s="1"/>
  <c r="Q37" i="28"/>
  <c r="T37" i="28" s="1"/>
  <c r="Q33" i="28"/>
  <c r="T33" i="28" s="1"/>
  <c r="Q32" i="28"/>
  <c r="T32" i="28" s="1"/>
  <c r="O32" i="28"/>
  <c r="I234" i="31" s="1"/>
  <c r="N32" i="28"/>
  <c r="H234" i="31" s="1"/>
  <c r="M32" i="28"/>
  <c r="G234" i="31" s="1"/>
  <c r="I32" i="28"/>
  <c r="Q28" i="28"/>
  <c r="T28" i="28" s="1"/>
  <c r="Q27" i="28"/>
  <c r="T27" i="28" s="1"/>
  <c r="Q26" i="28"/>
  <c r="T26" i="28" s="1"/>
  <c r="O26" i="28"/>
  <c r="I233" i="31" s="1"/>
  <c r="N26" i="28"/>
  <c r="H233" i="31" s="1"/>
  <c r="M26" i="28"/>
  <c r="G233" i="31" s="1"/>
  <c r="S25" i="28"/>
  <c r="Q25" i="28"/>
  <c r="O25" i="28"/>
  <c r="N25" i="28"/>
  <c r="M25" i="28"/>
  <c r="I25" i="28"/>
  <c r="S24" i="28"/>
  <c r="N98" i="5" s="1"/>
  <c r="Q24" i="28"/>
  <c r="O24" i="28"/>
  <c r="N24" i="28"/>
  <c r="M24" i="28"/>
  <c r="N31" i="5"/>
  <c r="Q23" i="28"/>
  <c r="T23" i="28" s="1"/>
  <c r="U23" i="28" s="1"/>
  <c r="O23" i="28"/>
  <c r="N23" i="28"/>
  <c r="M23" i="28"/>
  <c r="S22" i="28"/>
  <c r="Q22" i="28"/>
  <c r="O22" i="28"/>
  <c r="N22" i="28"/>
  <c r="M22" i="28"/>
  <c r="S21" i="28"/>
  <c r="Q21" i="28"/>
  <c r="S20" i="28"/>
  <c r="Q20" i="28"/>
  <c r="S19" i="28"/>
  <c r="N12" i="5" s="1"/>
  <c r="Q19" i="28"/>
  <c r="O19" i="28"/>
  <c r="I227" i="31" s="1"/>
  <c r="N19" i="28"/>
  <c r="H227" i="31" s="1"/>
  <c r="M19" i="28"/>
  <c r="G227" i="31" s="1"/>
  <c r="S18" i="28"/>
  <c r="Q18" i="28"/>
  <c r="O18" i="28"/>
  <c r="N18" i="28"/>
  <c r="M18" i="28"/>
  <c r="I18" i="28"/>
  <c r="S17" i="28"/>
  <c r="N43" i="5" s="1"/>
  <c r="Q17" i="28"/>
  <c r="O17" i="28"/>
  <c r="I226" i="31" s="1"/>
  <c r="N17" i="28"/>
  <c r="H226" i="31" s="1"/>
  <c r="M17" i="28"/>
  <c r="G226" i="31" s="1"/>
  <c r="S16" i="28"/>
  <c r="Q16" i="28"/>
  <c r="S15" i="28"/>
  <c r="Q15" i="28"/>
  <c r="S14" i="28"/>
  <c r="Q14" i="28"/>
  <c r="S13" i="28"/>
  <c r="N48" i="5" s="1"/>
  <c r="Q13" i="28"/>
  <c r="S12" i="28"/>
  <c r="N45" i="5" s="1"/>
  <c r="Q12" i="28"/>
  <c r="S11" i="28"/>
  <c r="Q11" i="28"/>
  <c r="O11" i="28"/>
  <c r="I225" i="31" s="1"/>
  <c r="N11" i="28"/>
  <c r="H225" i="31" s="1"/>
  <c r="M11" i="28"/>
  <c r="G225" i="31" s="1"/>
  <c r="S10" i="28"/>
  <c r="Q10" i="28"/>
  <c r="S9" i="28"/>
  <c r="Q9" i="28"/>
  <c r="S8" i="28"/>
  <c r="N44" i="5" s="1"/>
  <c r="Q8" i="28"/>
  <c r="S7" i="28"/>
  <c r="N67" i="5" s="1"/>
  <c r="Q7" i="28"/>
  <c r="S6" i="28"/>
  <c r="N30" i="5" s="1"/>
  <c r="Q6" i="28"/>
  <c r="S5" i="28"/>
  <c r="N66" i="5" s="1"/>
  <c r="Q5" i="28"/>
  <c r="O5" i="28"/>
  <c r="I224" i="31" s="1"/>
  <c r="N5" i="28"/>
  <c r="H224" i="31" s="1"/>
  <c r="M5" i="28"/>
  <c r="G224" i="31" s="1"/>
  <c r="I5" i="28"/>
  <c r="S93" i="27"/>
  <c r="Q93" i="27"/>
  <c r="O93" i="27"/>
  <c r="N93" i="27"/>
  <c r="M93" i="27"/>
  <c r="I93" i="27"/>
  <c r="S92" i="27"/>
  <c r="Q92" i="27"/>
  <c r="O92" i="27"/>
  <c r="N92" i="27"/>
  <c r="M92" i="27"/>
  <c r="S91" i="27"/>
  <c r="Q91" i="27"/>
  <c r="S90" i="27"/>
  <c r="Q90" i="27"/>
  <c r="S89" i="27"/>
  <c r="Q89" i="27"/>
  <c r="O89" i="27"/>
  <c r="N89" i="27"/>
  <c r="M89" i="27"/>
  <c r="I89" i="27"/>
  <c r="S88" i="27"/>
  <c r="Q88" i="27"/>
  <c r="S87" i="27"/>
  <c r="Q87" i="27"/>
  <c r="S86" i="27"/>
  <c r="Q86" i="27"/>
  <c r="S85" i="27"/>
  <c r="Q85" i="27"/>
  <c r="S84" i="27"/>
  <c r="Q84" i="27"/>
  <c r="S83" i="27"/>
  <c r="Q83" i="27"/>
  <c r="O83" i="27"/>
  <c r="N83" i="27"/>
  <c r="M83" i="27"/>
  <c r="S82" i="27"/>
  <c r="Q82" i="27"/>
  <c r="S81" i="27"/>
  <c r="Q81" i="27"/>
  <c r="S80" i="27"/>
  <c r="Q80" i="27"/>
  <c r="S79" i="27"/>
  <c r="Q79" i="27"/>
  <c r="S78" i="27"/>
  <c r="Q78" i="27"/>
  <c r="S77" i="27"/>
  <c r="Q77" i="27"/>
  <c r="O77" i="27"/>
  <c r="N77" i="27"/>
  <c r="M77" i="27"/>
  <c r="S76" i="27"/>
  <c r="Q76" i="27"/>
  <c r="O76" i="27"/>
  <c r="N76" i="27"/>
  <c r="M76" i="27"/>
  <c r="Q75" i="27"/>
  <c r="T75" i="27" s="1"/>
  <c r="U75" i="27" s="1"/>
  <c r="O75" i="27"/>
  <c r="N75" i="27"/>
  <c r="M75" i="27"/>
  <c r="S74" i="27"/>
  <c r="Q74" i="27"/>
  <c r="S73" i="27"/>
  <c r="Q73" i="27"/>
  <c r="S72" i="27"/>
  <c r="Q72" i="27"/>
  <c r="O72" i="27"/>
  <c r="N72" i="27"/>
  <c r="M72" i="27"/>
  <c r="S71" i="27"/>
  <c r="Q71" i="27"/>
  <c r="S70" i="27"/>
  <c r="Q70" i="27"/>
  <c r="S69" i="27"/>
  <c r="Q69" i="27"/>
  <c r="S68" i="27"/>
  <c r="M12" i="5" s="1"/>
  <c r="Q68" i="27"/>
  <c r="S67" i="27"/>
  <c r="Q67" i="27"/>
  <c r="S66" i="27"/>
  <c r="M77" i="5" s="1"/>
  <c r="Q66" i="27"/>
  <c r="O66" i="27"/>
  <c r="N66" i="27"/>
  <c r="M66" i="27"/>
  <c r="I66" i="27"/>
  <c r="S65" i="27"/>
  <c r="Q65" i="27"/>
  <c r="S64" i="27"/>
  <c r="Q64" i="27"/>
  <c r="S63" i="27"/>
  <c r="M41" i="5" s="1"/>
  <c r="Q63" i="27"/>
  <c r="S62" i="27"/>
  <c r="Q62" i="27"/>
  <c r="S61" i="27"/>
  <c r="Q61" i="27"/>
  <c r="S60" i="27"/>
  <c r="Q60" i="27"/>
  <c r="O60" i="27"/>
  <c r="N60" i="27"/>
  <c r="M60" i="27"/>
  <c r="S59" i="27"/>
  <c r="Q59" i="27"/>
  <c r="S58" i="27"/>
  <c r="M16" i="5" s="1"/>
  <c r="Q58" i="27"/>
  <c r="S57" i="27"/>
  <c r="M53" i="5" s="1"/>
  <c r="Q57" i="27"/>
  <c r="O57" i="27"/>
  <c r="N57" i="27"/>
  <c r="M57" i="27"/>
  <c r="S56" i="27"/>
  <c r="Q56" i="27"/>
  <c r="O56" i="27"/>
  <c r="N56" i="27"/>
  <c r="M56" i="27"/>
  <c r="M32" i="5"/>
  <c r="Q55" i="27"/>
  <c r="O55" i="27"/>
  <c r="N55" i="27"/>
  <c r="M55" i="27"/>
  <c r="M59" i="5"/>
  <c r="Q50" i="27"/>
  <c r="O50" i="27"/>
  <c r="N50" i="27"/>
  <c r="M50" i="27"/>
  <c r="I50" i="27"/>
  <c r="S49" i="27"/>
  <c r="Q49" i="27"/>
  <c r="S47" i="27"/>
  <c r="Q47" i="27"/>
  <c r="S46" i="27"/>
  <c r="M5" i="5" s="1"/>
  <c r="Q46" i="27"/>
  <c r="S45" i="27"/>
  <c r="Q45" i="27"/>
  <c r="S44" i="27"/>
  <c r="Q44" i="27"/>
  <c r="S43" i="27"/>
  <c r="M93" i="5" s="1"/>
  <c r="Q43" i="27"/>
  <c r="O43" i="27"/>
  <c r="N43" i="27"/>
  <c r="H215" i="31" s="1"/>
  <c r="M43" i="27"/>
  <c r="I43" i="27"/>
  <c r="S42" i="27"/>
  <c r="Q42" i="27"/>
  <c r="S41" i="27"/>
  <c r="Q41" i="27"/>
  <c r="S40" i="27"/>
  <c r="Q40" i="27"/>
  <c r="S39" i="27"/>
  <c r="Q39" i="27"/>
  <c r="O39" i="27"/>
  <c r="I214" i="31" s="1"/>
  <c r="N39" i="27"/>
  <c r="H214" i="31" s="1"/>
  <c r="M39" i="27"/>
  <c r="G214" i="31" s="1"/>
  <c r="I39" i="27"/>
  <c r="S38" i="27"/>
  <c r="Q38" i="27"/>
  <c r="S37" i="27"/>
  <c r="Q37" i="27"/>
  <c r="S36" i="27"/>
  <c r="Q36" i="27"/>
  <c r="S35" i="27"/>
  <c r="Q35" i="27"/>
  <c r="S34" i="27"/>
  <c r="M64" i="5" s="1"/>
  <c r="Q34" i="27"/>
  <c r="S33" i="27"/>
  <c r="M66" i="5" s="1"/>
  <c r="Q33" i="27"/>
  <c r="O33" i="27"/>
  <c r="I213" i="31" s="1"/>
  <c r="N33" i="27"/>
  <c r="H213" i="31" s="1"/>
  <c r="M33" i="27"/>
  <c r="G213" i="31" s="1"/>
  <c r="I33" i="27"/>
  <c r="Q32" i="27"/>
  <c r="T32" i="27" s="1"/>
  <c r="Q31" i="27"/>
  <c r="T31" i="27" s="1"/>
  <c r="Q29" i="27"/>
  <c r="T29" i="27" s="1"/>
  <c r="S28" i="27"/>
  <c r="M19" i="5" s="1"/>
  <c r="Q28" i="27"/>
  <c r="S27" i="27"/>
  <c r="Q27" i="27"/>
  <c r="S26" i="27"/>
  <c r="Q26" i="27"/>
  <c r="O26" i="27"/>
  <c r="I212" i="31" s="1"/>
  <c r="N26" i="27"/>
  <c r="H212" i="31" s="1"/>
  <c r="M26" i="27"/>
  <c r="G212" i="31" s="1"/>
  <c r="I26" i="27"/>
  <c r="S25" i="27"/>
  <c r="Q25" i="27"/>
  <c r="O25" i="27"/>
  <c r="N25" i="27"/>
  <c r="M25" i="27"/>
  <c r="I25" i="27"/>
  <c r="S24" i="27"/>
  <c r="M27" i="5" s="1"/>
  <c r="Q24" i="27"/>
  <c r="O24" i="27"/>
  <c r="N24" i="27"/>
  <c r="M24" i="27"/>
  <c r="I24" i="27"/>
  <c r="S23" i="27"/>
  <c r="Q23" i="27"/>
  <c r="O23" i="27"/>
  <c r="N23" i="27"/>
  <c r="M23" i="27"/>
  <c r="S22" i="27"/>
  <c r="Q22" i="27"/>
  <c r="O22" i="27"/>
  <c r="N22" i="27"/>
  <c r="M22" i="27"/>
  <c r="S21" i="27"/>
  <c r="Q21" i="27"/>
  <c r="S20" i="27"/>
  <c r="Q20" i="27"/>
  <c r="S19" i="27"/>
  <c r="M9" i="5" s="1"/>
  <c r="Q19" i="27"/>
  <c r="O19" i="27"/>
  <c r="N19" i="27"/>
  <c r="M19" i="27"/>
  <c r="S18" i="27"/>
  <c r="M67" i="5" s="1"/>
  <c r="Q18" i="27"/>
  <c r="O18" i="27"/>
  <c r="N18" i="27"/>
  <c r="M18" i="27"/>
  <c r="S17" i="27"/>
  <c r="M33" i="5" s="1"/>
  <c r="Q17" i="27"/>
  <c r="O17" i="27"/>
  <c r="N17" i="27"/>
  <c r="M17" i="27"/>
  <c r="S16" i="27"/>
  <c r="Q16" i="27"/>
  <c r="T16" i="27" s="1"/>
  <c r="S15" i="27"/>
  <c r="Q15" i="27"/>
  <c r="S14" i="27"/>
  <c r="Q14" i="27"/>
  <c r="T14" i="27" s="1"/>
  <c r="S13" i="27"/>
  <c r="Q13" i="27"/>
  <c r="T13" i="27" s="1"/>
  <c r="S12" i="27"/>
  <c r="Q12" i="27"/>
  <c r="S11" i="27"/>
  <c r="M50" i="5" s="1"/>
  <c r="Q11" i="27"/>
  <c r="T11" i="27" s="1"/>
  <c r="O11" i="27"/>
  <c r="N11" i="27"/>
  <c r="M11" i="27"/>
  <c r="S10" i="27"/>
  <c r="Q10" i="27"/>
  <c r="S9" i="27"/>
  <c r="Q9" i="27"/>
  <c r="S8" i="27"/>
  <c r="Q8" i="27"/>
  <c r="S7" i="27"/>
  <c r="Q7" i="27"/>
  <c r="S6" i="27"/>
  <c r="Q6" i="27"/>
  <c r="S5" i="27"/>
  <c r="M58" i="5" s="1"/>
  <c r="Q5" i="27"/>
  <c r="O5" i="27"/>
  <c r="N5" i="27"/>
  <c r="M5" i="27"/>
  <c r="I5" i="27"/>
  <c r="S96" i="26"/>
  <c r="O96" i="26"/>
  <c r="N96" i="26"/>
  <c r="M96" i="26"/>
  <c r="P96" i="26" s="1"/>
  <c r="I96" i="26"/>
  <c r="S95" i="26"/>
  <c r="T95" i="26" s="1"/>
  <c r="U95" i="26" s="1"/>
  <c r="O95" i="26"/>
  <c r="N95" i="26"/>
  <c r="M95" i="26"/>
  <c r="I95" i="26"/>
  <c r="S94" i="26"/>
  <c r="T94" i="26" s="1"/>
  <c r="S93" i="26"/>
  <c r="S92" i="26"/>
  <c r="O92" i="26"/>
  <c r="N92" i="26"/>
  <c r="M92" i="26"/>
  <c r="I92" i="26"/>
  <c r="S91" i="26"/>
  <c r="S90" i="26"/>
  <c r="S89" i="26"/>
  <c r="S88" i="26"/>
  <c r="S87" i="26"/>
  <c r="S86" i="26"/>
  <c r="L48" i="5" s="1"/>
  <c r="O86" i="26"/>
  <c r="N86" i="26"/>
  <c r="M86" i="26"/>
  <c r="I86" i="26"/>
  <c r="S85" i="26"/>
  <c r="L42" i="5" s="1"/>
  <c r="S84" i="26"/>
  <c r="S83" i="26"/>
  <c r="T83" i="26" s="1"/>
  <c r="S82" i="26"/>
  <c r="L34" i="5" s="1"/>
  <c r="S81" i="26"/>
  <c r="S80" i="26"/>
  <c r="L35" i="5" s="1"/>
  <c r="O80" i="26"/>
  <c r="N80" i="26"/>
  <c r="M80" i="26"/>
  <c r="I80" i="26"/>
  <c r="S77" i="26"/>
  <c r="Q77" i="26"/>
  <c r="S76" i="26"/>
  <c r="Q76" i="26"/>
  <c r="S75" i="26"/>
  <c r="Q75" i="26"/>
  <c r="O75" i="26"/>
  <c r="N75" i="26"/>
  <c r="M75" i="26"/>
  <c r="I75" i="26"/>
  <c r="S74" i="26"/>
  <c r="Q74" i="26"/>
  <c r="S73" i="26"/>
  <c r="Q73" i="26"/>
  <c r="S72" i="26"/>
  <c r="Q72" i="26"/>
  <c r="S71" i="26"/>
  <c r="Q71" i="26"/>
  <c r="Q70" i="26"/>
  <c r="T70" i="26" s="1"/>
  <c r="S69" i="26"/>
  <c r="Q69" i="26"/>
  <c r="O69" i="26"/>
  <c r="N69" i="26"/>
  <c r="M69" i="26"/>
  <c r="S68" i="26"/>
  <c r="Q68" i="26"/>
  <c r="S67" i="26"/>
  <c r="Q67" i="26"/>
  <c r="S66" i="26"/>
  <c r="Q66" i="26"/>
  <c r="S65" i="26"/>
  <c r="Q65" i="26"/>
  <c r="S64" i="26"/>
  <c r="Q64" i="26"/>
  <c r="S63" i="26"/>
  <c r="Q63" i="26"/>
  <c r="O63" i="26"/>
  <c r="N63" i="26"/>
  <c r="M63" i="26"/>
  <c r="I63" i="26"/>
  <c r="S62" i="26"/>
  <c r="Q62" i="26"/>
  <c r="S61" i="26"/>
  <c r="Q61" i="26"/>
  <c r="S60" i="26"/>
  <c r="Q60" i="26"/>
  <c r="O60" i="26"/>
  <c r="N60" i="26"/>
  <c r="M60" i="26"/>
  <c r="P60" i="26" s="1"/>
  <c r="I60" i="26"/>
  <c r="Q59" i="26"/>
  <c r="T59" i="26" s="1"/>
  <c r="U59" i="26" s="1"/>
  <c r="O59" i="26"/>
  <c r="N59" i="26"/>
  <c r="M59" i="26"/>
  <c r="L32" i="5"/>
  <c r="Q58" i="26"/>
  <c r="O58" i="26"/>
  <c r="N58" i="26"/>
  <c r="M58" i="26"/>
  <c r="S57" i="26"/>
  <c r="Q57" i="26"/>
  <c r="S56" i="26"/>
  <c r="Q56" i="26"/>
  <c r="S55" i="26"/>
  <c r="L53" i="5" s="1"/>
  <c r="Q55" i="26"/>
  <c r="O55" i="26"/>
  <c r="I195" i="31" s="1"/>
  <c r="N55" i="26"/>
  <c r="H195" i="31" s="1"/>
  <c r="M55" i="26"/>
  <c r="G195" i="31" s="1"/>
  <c r="S54" i="26"/>
  <c r="Q54" i="26"/>
  <c r="S53" i="26"/>
  <c r="Q53" i="26"/>
  <c r="S52" i="26"/>
  <c r="L79" i="5" s="1"/>
  <c r="Q52" i="26"/>
  <c r="S51" i="26"/>
  <c r="Q51" i="26"/>
  <c r="S50" i="26"/>
  <c r="Q50" i="26"/>
  <c r="S49" i="26"/>
  <c r="L93" i="5" s="1"/>
  <c r="Q49" i="26"/>
  <c r="O49" i="26"/>
  <c r="I194" i="31" s="1"/>
  <c r="N49" i="26"/>
  <c r="H194" i="31" s="1"/>
  <c r="M49" i="26"/>
  <c r="G194" i="31" s="1"/>
  <c r="I49" i="26"/>
  <c r="S48" i="26"/>
  <c r="Q48" i="26"/>
  <c r="S47" i="26"/>
  <c r="Q47" i="26"/>
  <c r="S44" i="26"/>
  <c r="Q44" i="26"/>
  <c r="S40" i="26"/>
  <c r="L62" i="5" s="1"/>
  <c r="Q40" i="26"/>
  <c r="O40" i="26"/>
  <c r="I193" i="31" s="1"/>
  <c r="N40" i="26"/>
  <c r="H193" i="31" s="1"/>
  <c r="M40" i="26"/>
  <c r="G193" i="31" s="1"/>
  <c r="S39" i="26"/>
  <c r="L46" i="5" s="1"/>
  <c r="Q39" i="26"/>
  <c r="S38" i="26"/>
  <c r="Q38" i="26"/>
  <c r="S35" i="26"/>
  <c r="Q35" i="26"/>
  <c r="S34" i="26"/>
  <c r="Q34" i="26"/>
  <c r="S33" i="26"/>
  <c r="L37" i="5" s="1"/>
  <c r="Q33" i="26"/>
  <c r="S32" i="26"/>
  <c r="Q32" i="26"/>
  <c r="O32" i="26"/>
  <c r="I192" i="31" s="1"/>
  <c r="N32" i="26"/>
  <c r="H192" i="31" s="1"/>
  <c r="M32" i="26"/>
  <c r="G192" i="31" s="1"/>
  <c r="I32" i="26"/>
  <c r="Q31" i="26"/>
  <c r="T31" i="26" s="1"/>
  <c r="Q30" i="26"/>
  <c r="T30" i="26" s="1"/>
  <c r="Q29" i="26"/>
  <c r="T29" i="26" s="1"/>
  <c r="S28" i="26"/>
  <c r="Q28" i="26"/>
  <c r="S27" i="26"/>
  <c r="Q27" i="26"/>
  <c r="S26" i="26"/>
  <c r="L22" i="5" s="1"/>
  <c r="Q26" i="26"/>
  <c r="O26" i="26"/>
  <c r="I191" i="31" s="1"/>
  <c r="N26" i="26"/>
  <c r="H191" i="31" s="1"/>
  <c r="M26" i="26"/>
  <c r="G191" i="31" s="1"/>
  <c r="Q25" i="26"/>
  <c r="T25" i="26" s="1"/>
  <c r="U25" i="26" s="1"/>
  <c r="O25" i="26"/>
  <c r="N25" i="26"/>
  <c r="M25" i="26"/>
  <c r="I25" i="26"/>
  <c r="S24" i="26"/>
  <c r="L27" i="5" s="1"/>
  <c r="O24" i="26"/>
  <c r="I198" i="31" s="1"/>
  <c r="N24" i="26"/>
  <c r="H198" i="31" s="1"/>
  <c r="M24" i="26"/>
  <c r="G198" i="31" s="1"/>
  <c r="Q23" i="26"/>
  <c r="T23" i="26" s="1"/>
  <c r="U23" i="26" s="1"/>
  <c r="O23" i="26"/>
  <c r="N23" i="26"/>
  <c r="M23" i="26"/>
  <c r="Q22" i="26"/>
  <c r="T22" i="26" s="1"/>
  <c r="U22" i="26" s="1"/>
  <c r="O22" i="26"/>
  <c r="N22" i="26"/>
  <c r="M22" i="26"/>
  <c r="Q21" i="26"/>
  <c r="S20" i="26"/>
  <c r="Q20" i="26"/>
  <c r="S19" i="26"/>
  <c r="Q19" i="26"/>
  <c r="O19" i="26"/>
  <c r="N19" i="26"/>
  <c r="M19" i="26"/>
  <c r="S18" i="26"/>
  <c r="L33" i="5" s="1"/>
  <c r="Q18" i="26"/>
  <c r="O18" i="26"/>
  <c r="N18" i="26"/>
  <c r="M18" i="26"/>
  <c r="S17" i="26"/>
  <c r="Q17" i="26"/>
  <c r="O17" i="26"/>
  <c r="I184" i="31" s="1"/>
  <c r="N17" i="26"/>
  <c r="H184" i="31" s="1"/>
  <c r="M17" i="26"/>
  <c r="S16" i="26"/>
  <c r="Q16" i="26"/>
  <c r="S15" i="26"/>
  <c r="Q15" i="26"/>
  <c r="S14" i="26"/>
  <c r="Q14" i="26"/>
  <c r="S13" i="26"/>
  <c r="L51" i="5" s="1"/>
  <c r="Q13" i="26"/>
  <c r="S12" i="26"/>
  <c r="Q12" i="26"/>
  <c r="S11" i="26"/>
  <c r="L49" i="5" s="1"/>
  <c r="Q11" i="26"/>
  <c r="O11" i="26"/>
  <c r="I183" i="31" s="1"/>
  <c r="N11" i="26"/>
  <c r="H183" i="31" s="1"/>
  <c r="M11" i="26"/>
  <c r="G183" i="31" s="1"/>
  <c r="S10" i="26"/>
  <c r="Q10" i="26"/>
  <c r="S9" i="26"/>
  <c r="Q9" i="26"/>
  <c r="S8" i="26"/>
  <c r="Q8" i="26"/>
  <c r="S7" i="26"/>
  <c r="Q7" i="26"/>
  <c r="S6" i="26"/>
  <c r="Q6" i="26"/>
  <c r="S5" i="26"/>
  <c r="L59" i="5" s="1"/>
  <c r="Q5" i="26"/>
  <c r="O5" i="26"/>
  <c r="N5" i="26"/>
  <c r="M5" i="26"/>
  <c r="S92" i="25"/>
  <c r="Q92" i="25"/>
  <c r="O92" i="25"/>
  <c r="N92" i="25"/>
  <c r="M92" i="25"/>
  <c r="I92" i="25"/>
  <c r="S91" i="25"/>
  <c r="Q91" i="25"/>
  <c r="T91" i="25" s="1"/>
  <c r="U91" i="25" s="1"/>
  <c r="O91" i="25"/>
  <c r="N91" i="25"/>
  <c r="M91" i="25"/>
  <c r="I91" i="25"/>
  <c r="S90" i="25"/>
  <c r="Q90" i="25"/>
  <c r="T90" i="25" s="1"/>
  <c r="S89" i="25"/>
  <c r="Q89" i="25"/>
  <c r="T89" i="25" s="1"/>
  <c r="S88" i="25"/>
  <c r="Q88" i="25"/>
  <c r="O88" i="25"/>
  <c r="N88" i="25"/>
  <c r="M88" i="25"/>
  <c r="I88" i="25"/>
  <c r="S87" i="25"/>
  <c r="Q87" i="25"/>
  <c r="S86" i="25"/>
  <c r="Q86" i="25"/>
  <c r="S85" i="25"/>
  <c r="Q85" i="25"/>
  <c r="S84" i="25"/>
  <c r="Q84" i="25"/>
  <c r="S83" i="25"/>
  <c r="Q83" i="25"/>
  <c r="S82" i="25"/>
  <c r="K72" i="5" s="1"/>
  <c r="Q82" i="25"/>
  <c r="O82" i="25"/>
  <c r="N82" i="25"/>
  <c r="M82" i="25"/>
  <c r="S81" i="25"/>
  <c r="Q81" i="25"/>
  <c r="S80" i="25"/>
  <c r="Q80" i="25"/>
  <c r="S79" i="25"/>
  <c r="Q79" i="25"/>
  <c r="S78" i="25"/>
  <c r="Q78" i="25"/>
  <c r="S77" i="25"/>
  <c r="Q77" i="25"/>
  <c r="S76" i="25"/>
  <c r="Q76" i="25"/>
  <c r="O76" i="25"/>
  <c r="N76" i="25"/>
  <c r="M76" i="25"/>
  <c r="S75" i="25"/>
  <c r="Q75" i="25"/>
  <c r="O75" i="25"/>
  <c r="N75" i="25"/>
  <c r="M75" i="25"/>
  <c r="S74" i="25"/>
  <c r="Q74" i="25"/>
  <c r="O74" i="25"/>
  <c r="N74" i="25"/>
  <c r="M74" i="25"/>
  <c r="S73" i="25"/>
  <c r="Q73" i="25"/>
  <c r="S72" i="25"/>
  <c r="Q72" i="25"/>
  <c r="S71" i="25"/>
  <c r="Q71" i="25"/>
  <c r="O71" i="25"/>
  <c r="N71" i="25"/>
  <c r="M71" i="25"/>
  <c r="S70" i="25"/>
  <c r="Q70" i="25"/>
  <c r="S69" i="25"/>
  <c r="K21" i="5" s="1"/>
  <c r="Q69" i="25"/>
  <c r="S68" i="25"/>
  <c r="Q68" i="25"/>
  <c r="O68" i="25"/>
  <c r="N68" i="25"/>
  <c r="M68" i="25"/>
  <c r="S67" i="25"/>
  <c r="Q67" i="25"/>
  <c r="S64" i="25"/>
  <c r="Q64" i="25"/>
  <c r="S63" i="25"/>
  <c r="Q63" i="25"/>
  <c r="S62" i="25"/>
  <c r="K61" i="5" s="1"/>
  <c r="Q62" i="25"/>
  <c r="S61" i="25"/>
  <c r="K34" i="5" s="1"/>
  <c r="Q61" i="25"/>
  <c r="S60" i="25"/>
  <c r="K26" i="5" s="1"/>
  <c r="Q60" i="25"/>
  <c r="O60" i="25"/>
  <c r="N60" i="25"/>
  <c r="M60" i="25"/>
  <c r="I60" i="25"/>
  <c r="S59" i="25"/>
  <c r="K15" i="5" s="1"/>
  <c r="Q59" i="25"/>
  <c r="S58" i="25"/>
  <c r="Q58" i="25"/>
  <c r="S57" i="25"/>
  <c r="K77" i="5" s="1"/>
  <c r="Q57" i="25"/>
  <c r="O57" i="25"/>
  <c r="N57" i="25"/>
  <c r="M57" i="25"/>
  <c r="S56" i="25"/>
  <c r="Q56" i="25"/>
  <c r="O56" i="25"/>
  <c r="N56" i="25"/>
  <c r="M56" i="25"/>
  <c r="S55" i="25"/>
  <c r="Q55" i="25"/>
  <c r="O55" i="25"/>
  <c r="N55" i="25"/>
  <c r="M55" i="25"/>
  <c r="S54" i="25"/>
  <c r="Q54" i="25"/>
  <c r="S53" i="25"/>
  <c r="Q53" i="25"/>
  <c r="S52" i="25"/>
  <c r="Q52" i="25"/>
  <c r="O52" i="25"/>
  <c r="N52" i="25"/>
  <c r="M52" i="25"/>
  <c r="I52" i="25"/>
  <c r="S51" i="25"/>
  <c r="Q51" i="25"/>
  <c r="S50" i="25"/>
  <c r="Q50" i="25"/>
  <c r="S49" i="25"/>
  <c r="Q49" i="25"/>
  <c r="S48" i="25"/>
  <c r="Q48" i="25"/>
  <c r="S47" i="25"/>
  <c r="Q47" i="25"/>
  <c r="S46" i="25"/>
  <c r="K91" i="5" s="1"/>
  <c r="Q46" i="25"/>
  <c r="O46" i="25"/>
  <c r="N46" i="25"/>
  <c r="M46" i="25"/>
  <c r="S45" i="25"/>
  <c r="Q45" i="25"/>
  <c r="S44" i="25"/>
  <c r="Q44" i="25"/>
  <c r="S43" i="25"/>
  <c r="Q43" i="25"/>
  <c r="S42" i="25"/>
  <c r="K93" i="5" s="1"/>
  <c r="Q42" i="25"/>
  <c r="O42" i="25"/>
  <c r="N42" i="25"/>
  <c r="M42" i="25"/>
  <c r="K36" i="5"/>
  <c r="S32" i="25"/>
  <c r="K4" i="5" s="1"/>
  <c r="Q32" i="25"/>
  <c r="O32" i="25"/>
  <c r="I170" i="31" s="1"/>
  <c r="N32" i="25"/>
  <c r="H170" i="31" s="1"/>
  <c r="M32" i="25"/>
  <c r="G170" i="31" s="1"/>
  <c r="I32" i="25"/>
  <c r="Q31" i="25"/>
  <c r="T31" i="25" s="1"/>
  <c r="Q30" i="25"/>
  <c r="T30" i="25" s="1"/>
  <c r="Q29" i="25"/>
  <c r="T29" i="25" s="1"/>
  <c r="S28" i="25"/>
  <c r="K41" i="5" s="1"/>
  <c r="Q28" i="25"/>
  <c r="S27" i="25"/>
  <c r="K37" i="5" s="1"/>
  <c r="Q27" i="25"/>
  <c r="S26" i="25"/>
  <c r="Q26" i="25"/>
  <c r="O26" i="25"/>
  <c r="N26" i="25"/>
  <c r="M26" i="25"/>
  <c r="I26" i="25"/>
  <c r="S25" i="25"/>
  <c r="Q25" i="25"/>
  <c r="O25" i="25"/>
  <c r="N25" i="25"/>
  <c r="M25" i="25"/>
  <c r="I25" i="25"/>
  <c r="S24" i="25"/>
  <c r="K27" i="5" s="1"/>
  <c r="Q24" i="25"/>
  <c r="O24" i="25"/>
  <c r="N24" i="25"/>
  <c r="M24" i="25"/>
  <c r="S23" i="25"/>
  <c r="Q23" i="25"/>
  <c r="O23" i="25"/>
  <c r="N23" i="25"/>
  <c r="M23" i="25"/>
  <c r="S22" i="25"/>
  <c r="Q22" i="25"/>
  <c r="O22" i="25"/>
  <c r="I166" i="31" s="1"/>
  <c r="N22" i="25"/>
  <c r="M22" i="25"/>
  <c r="G166" i="31" s="1"/>
  <c r="S21" i="25"/>
  <c r="Q21" i="25"/>
  <c r="S20" i="25"/>
  <c r="Q20" i="25"/>
  <c r="S19" i="25"/>
  <c r="Q19" i="25"/>
  <c r="O19" i="25"/>
  <c r="N19" i="25"/>
  <c r="M19" i="25"/>
  <c r="I19" i="25"/>
  <c r="K42" i="5"/>
  <c r="Q18" i="25"/>
  <c r="O18" i="25"/>
  <c r="N18" i="25"/>
  <c r="S17" i="25"/>
  <c r="K33" i="5" s="1"/>
  <c r="O17" i="25"/>
  <c r="N17" i="25"/>
  <c r="M17" i="25"/>
  <c r="S16" i="25"/>
  <c r="Q16" i="25"/>
  <c r="S15" i="25"/>
  <c r="Q15" i="25"/>
  <c r="S14" i="25"/>
  <c r="Q14" i="25"/>
  <c r="S13" i="25"/>
  <c r="K51" i="5" s="1"/>
  <c r="Q13" i="25"/>
  <c r="S12" i="25"/>
  <c r="Q12" i="25"/>
  <c r="S11" i="25"/>
  <c r="K48" i="5" s="1"/>
  <c r="Q11" i="25"/>
  <c r="O11" i="25"/>
  <c r="N11" i="25"/>
  <c r="M11" i="25"/>
  <c r="S10" i="25"/>
  <c r="Q10" i="25"/>
  <c r="S9" i="25"/>
  <c r="Q9" i="25"/>
  <c r="S8" i="25"/>
  <c r="Q8" i="25"/>
  <c r="S7" i="25"/>
  <c r="Q7" i="25"/>
  <c r="S6" i="25"/>
  <c r="Q6" i="25"/>
  <c r="S5" i="25"/>
  <c r="K66" i="5" s="1"/>
  <c r="Q5" i="25"/>
  <c r="O5" i="25"/>
  <c r="I161" i="31" s="1"/>
  <c r="N5" i="25"/>
  <c r="H161" i="31" s="1"/>
  <c r="M5" i="25"/>
  <c r="G161" i="31" s="1"/>
  <c r="I5" i="25"/>
  <c r="S91" i="24"/>
  <c r="Q91" i="24"/>
  <c r="O91" i="24"/>
  <c r="N91" i="24"/>
  <c r="M91" i="24"/>
  <c r="I91" i="24"/>
  <c r="S90" i="24"/>
  <c r="Q90" i="24"/>
  <c r="O90" i="24"/>
  <c r="N90" i="24"/>
  <c r="M90" i="24"/>
  <c r="I90" i="24"/>
  <c r="S89" i="24"/>
  <c r="Q89" i="24"/>
  <c r="S88" i="24"/>
  <c r="Q88" i="24"/>
  <c r="S87" i="24"/>
  <c r="Q87" i="24"/>
  <c r="O87" i="24"/>
  <c r="N87" i="24"/>
  <c r="M87" i="24"/>
  <c r="I87" i="24"/>
  <c r="S86" i="24"/>
  <c r="Q86" i="24"/>
  <c r="S85" i="24"/>
  <c r="Q85" i="24"/>
  <c r="S84" i="24"/>
  <c r="Q84" i="24"/>
  <c r="S83" i="24"/>
  <c r="Q83" i="24"/>
  <c r="S82" i="24"/>
  <c r="Q82" i="24"/>
  <c r="S81" i="24"/>
  <c r="J68" i="5" s="1"/>
  <c r="O81" i="24"/>
  <c r="N81" i="24"/>
  <c r="M81" i="24"/>
  <c r="I81" i="24"/>
  <c r="S80" i="24"/>
  <c r="J15" i="5" s="1"/>
  <c r="S79" i="24"/>
  <c r="S78" i="24"/>
  <c r="J77" i="5" s="1"/>
  <c r="O78" i="24"/>
  <c r="N78" i="24"/>
  <c r="M78" i="24"/>
  <c r="S77" i="24"/>
  <c r="O77" i="24"/>
  <c r="N77" i="24"/>
  <c r="M77" i="24"/>
  <c r="S76" i="24"/>
  <c r="O76" i="24"/>
  <c r="N76" i="24"/>
  <c r="M76" i="24"/>
  <c r="S75" i="24"/>
  <c r="S74" i="24"/>
  <c r="S73" i="24"/>
  <c r="O73" i="24"/>
  <c r="N73" i="24"/>
  <c r="M73" i="24"/>
  <c r="S72" i="24"/>
  <c r="J46" i="5" s="1"/>
  <c r="Q72" i="24"/>
  <c r="S69" i="24"/>
  <c r="Q69" i="24"/>
  <c r="S68" i="24"/>
  <c r="Q68" i="24"/>
  <c r="S67" i="24"/>
  <c r="Q67" i="24"/>
  <c r="S66" i="24"/>
  <c r="Q66" i="24"/>
  <c r="S65" i="24"/>
  <c r="J55" i="5" s="1"/>
  <c r="Q65" i="24"/>
  <c r="O65" i="24"/>
  <c r="N65" i="24"/>
  <c r="M65" i="24"/>
  <c r="I65" i="24"/>
  <c r="S64" i="24"/>
  <c r="Q64" i="24"/>
  <c r="S63" i="24"/>
  <c r="J14" i="5" s="1"/>
  <c r="Q63" i="24"/>
  <c r="S62" i="24"/>
  <c r="Q62" i="24"/>
  <c r="O62" i="24"/>
  <c r="N62" i="24"/>
  <c r="M62" i="24"/>
  <c r="S61" i="24"/>
  <c r="Q61" i="24"/>
  <c r="S60" i="24"/>
  <c r="Q60" i="24"/>
  <c r="S59" i="24"/>
  <c r="J75" i="5" s="1"/>
  <c r="Q59" i="24"/>
  <c r="O59" i="24"/>
  <c r="I155" i="31" s="1"/>
  <c r="N59" i="24"/>
  <c r="H155" i="31" s="1"/>
  <c r="M59" i="24"/>
  <c r="G155" i="31" s="1"/>
  <c r="I59" i="24"/>
  <c r="S58" i="24"/>
  <c r="Q58" i="24"/>
  <c r="O58" i="24"/>
  <c r="N58" i="24"/>
  <c r="M58" i="24"/>
  <c r="S57" i="24"/>
  <c r="Q57" i="24"/>
  <c r="O57" i="24"/>
  <c r="N57" i="24"/>
  <c r="M57" i="24"/>
  <c r="S56" i="24"/>
  <c r="J19" i="5" s="1"/>
  <c r="Q56" i="24"/>
  <c r="S55" i="24"/>
  <c r="Q55" i="24"/>
  <c r="S54" i="24"/>
  <c r="J53" i="5" s="1"/>
  <c r="Q54" i="24"/>
  <c r="O54" i="24"/>
  <c r="I151" i="31" s="1"/>
  <c r="N54" i="24"/>
  <c r="H151" i="31" s="1"/>
  <c r="M54" i="24"/>
  <c r="G151" i="31" s="1"/>
  <c r="Q53" i="24"/>
  <c r="Q52" i="24"/>
  <c r="Q51" i="24"/>
  <c r="Q50" i="24"/>
  <c r="Q49" i="24"/>
  <c r="S48" i="24"/>
  <c r="J93" i="5" s="1"/>
  <c r="Q48" i="24"/>
  <c r="O48" i="24"/>
  <c r="N48" i="24"/>
  <c r="M48" i="24"/>
  <c r="S40" i="24"/>
  <c r="Q40" i="24"/>
  <c r="O40" i="24"/>
  <c r="N40" i="24"/>
  <c r="M40" i="24"/>
  <c r="I40" i="24"/>
  <c r="S39" i="24"/>
  <c r="J99" i="5" s="1"/>
  <c r="Q39" i="24"/>
  <c r="S36" i="24"/>
  <c r="J57" i="5" s="1"/>
  <c r="Q36" i="24"/>
  <c r="S35" i="24"/>
  <c r="Q35" i="24"/>
  <c r="S34" i="24"/>
  <c r="Q34" i="24"/>
  <c r="S33" i="24"/>
  <c r="J34" i="5" s="1"/>
  <c r="Q33" i="24"/>
  <c r="S32" i="24"/>
  <c r="J40" i="5" s="1"/>
  <c r="Q32" i="24"/>
  <c r="O32" i="24"/>
  <c r="N32" i="24"/>
  <c r="M32" i="24"/>
  <c r="I32" i="24"/>
  <c r="Q31" i="24"/>
  <c r="T31" i="24" s="1"/>
  <c r="Q30" i="24"/>
  <c r="T30" i="24" s="1"/>
  <c r="Q29" i="24"/>
  <c r="T29" i="24" s="1"/>
  <c r="S28" i="24"/>
  <c r="Q28" i="24"/>
  <c r="S27" i="24"/>
  <c r="Q27" i="24"/>
  <c r="S26" i="24"/>
  <c r="Q26" i="24"/>
  <c r="O26" i="24"/>
  <c r="N26" i="24"/>
  <c r="M26" i="24"/>
  <c r="S25" i="24"/>
  <c r="Q25" i="24"/>
  <c r="O25" i="24"/>
  <c r="N25" i="24"/>
  <c r="M25" i="24"/>
  <c r="I25" i="24"/>
  <c r="S24" i="24"/>
  <c r="J27" i="5" s="1"/>
  <c r="Q24" i="24"/>
  <c r="O24" i="24"/>
  <c r="N24" i="24"/>
  <c r="M24" i="24"/>
  <c r="Q23" i="24"/>
  <c r="O23" i="24"/>
  <c r="I144" i="31" s="1"/>
  <c r="N23" i="24"/>
  <c r="H144" i="31" s="1"/>
  <c r="M23" i="24"/>
  <c r="Q22" i="24"/>
  <c r="O22" i="24"/>
  <c r="N22" i="24"/>
  <c r="M22" i="24"/>
  <c r="Q21" i="24"/>
  <c r="S20" i="24"/>
  <c r="Q20" i="24"/>
  <c r="S19" i="24"/>
  <c r="J9" i="5" s="1"/>
  <c r="Q19" i="24"/>
  <c r="O19" i="24"/>
  <c r="N19" i="24"/>
  <c r="M19" i="24"/>
  <c r="S18" i="24"/>
  <c r="J67" i="5" s="1"/>
  <c r="Q18" i="24"/>
  <c r="O18" i="24"/>
  <c r="N18" i="24"/>
  <c r="M18" i="24"/>
  <c r="S17" i="24"/>
  <c r="J33" i="5" s="1"/>
  <c r="Q17" i="24"/>
  <c r="O17" i="24"/>
  <c r="N17" i="24"/>
  <c r="M17" i="24"/>
  <c r="S16" i="24"/>
  <c r="Q16" i="24"/>
  <c r="S15" i="24"/>
  <c r="Q15" i="24"/>
  <c r="S14" i="24"/>
  <c r="Q14" i="24"/>
  <c r="S13" i="24"/>
  <c r="Q13" i="24"/>
  <c r="S12" i="24"/>
  <c r="Q12" i="24"/>
  <c r="S11" i="24"/>
  <c r="J49" i="5" s="1"/>
  <c r="Q11" i="24"/>
  <c r="O11" i="24"/>
  <c r="N11" i="24"/>
  <c r="M11" i="24"/>
  <c r="S10" i="24"/>
  <c r="Q10" i="24"/>
  <c r="S9" i="24"/>
  <c r="Q9" i="24"/>
  <c r="S8" i="24"/>
  <c r="Q8" i="24"/>
  <c r="S7" i="24"/>
  <c r="Q7" i="24"/>
  <c r="S6" i="24"/>
  <c r="Q6" i="24"/>
  <c r="S5" i="24"/>
  <c r="J65" i="5" s="1"/>
  <c r="Q5" i="24"/>
  <c r="O5" i="24"/>
  <c r="N5" i="24"/>
  <c r="M5" i="24"/>
  <c r="I5" i="24"/>
  <c r="S96" i="23"/>
  <c r="Q96" i="23"/>
  <c r="O96" i="23"/>
  <c r="N96" i="23"/>
  <c r="M96" i="23"/>
  <c r="I96" i="23"/>
  <c r="S95" i="23"/>
  <c r="Q95" i="23"/>
  <c r="O95" i="23"/>
  <c r="N95" i="23"/>
  <c r="M95" i="23"/>
  <c r="I95" i="23"/>
  <c r="S94" i="23"/>
  <c r="Q94" i="23"/>
  <c r="S93" i="23"/>
  <c r="Q93" i="23"/>
  <c r="S92" i="23"/>
  <c r="Q92" i="23"/>
  <c r="O92" i="23"/>
  <c r="N92" i="23"/>
  <c r="M92" i="23"/>
  <c r="I92" i="23"/>
  <c r="S91" i="23"/>
  <c r="Q91" i="23"/>
  <c r="S90" i="23"/>
  <c r="Q90" i="23"/>
  <c r="S89" i="23"/>
  <c r="Q89" i="23"/>
  <c r="S88" i="23"/>
  <c r="Q88" i="23"/>
  <c r="S87" i="23"/>
  <c r="Q87" i="23"/>
  <c r="Q86" i="23"/>
  <c r="O86" i="23"/>
  <c r="N86" i="23"/>
  <c r="M86" i="23"/>
  <c r="I86" i="23"/>
  <c r="S85" i="23"/>
  <c r="Q85" i="23"/>
  <c r="S84" i="23"/>
  <c r="Q84" i="23"/>
  <c r="S83" i="23"/>
  <c r="Q83" i="23"/>
  <c r="S82" i="23"/>
  <c r="Q82" i="23"/>
  <c r="S81" i="23"/>
  <c r="Q81" i="23"/>
  <c r="S80" i="23"/>
  <c r="Q80" i="23"/>
  <c r="O80" i="23"/>
  <c r="N80" i="23"/>
  <c r="M80" i="23"/>
  <c r="I80" i="23"/>
  <c r="S79" i="23"/>
  <c r="Q79" i="23"/>
  <c r="O79" i="23"/>
  <c r="N79" i="23"/>
  <c r="M79" i="23"/>
  <c r="S78" i="23"/>
  <c r="Q78" i="23"/>
  <c r="O78" i="23"/>
  <c r="N78" i="23"/>
  <c r="M78" i="23"/>
  <c r="S77" i="23"/>
  <c r="Q77" i="23"/>
  <c r="S76" i="23"/>
  <c r="Q76" i="23"/>
  <c r="S75" i="23"/>
  <c r="Q75" i="23"/>
  <c r="O75" i="23"/>
  <c r="N75" i="23"/>
  <c r="M75" i="23"/>
  <c r="S74" i="23"/>
  <c r="Q74" i="23"/>
  <c r="S73" i="23"/>
  <c r="Q73" i="23"/>
  <c r="S72" i="23"/>
  <c r="O72" i="23"/>
  <c r="N72" i="23"/>
  <c r="M72" i="23"/>
  <c r="T71" i="23"/>
  <c r="S66" i="23"/>
  <c r="Q66" i="23"/>
  <c r="S65" i="23"/>
  <c r="Q65" i="23"/>
  <c r="S64" i="23"/>
  <c r="I25" i="5" s="1"/>
  <c r="Q64" i="23"/>
  <c r="S63" i="23"/>
  <c r="I55" i="5" s="1"/>
  <c r="Q63" i="23"/>
  <c r="S62" i="23"/>
  <c r="I26" i="5" s="1"/>
  <c r="Q62" i="23"/>
  <c r="O62" i="23"/>
  <c r="N62" i="23"/>
  <c r="M62" i="23"/>
  <c r="I62" i="23"/>
  <c r="S61" i="23"/>
  <c r="Q61" i="23"/>
  <c r="S60" i="23"/>
  <c r="Q60" i="23"/>
  <c r="S58" i="23"/>
  <c r="I93" i="5" s="1"/>
  <c r="Q58" i="23"/>
  <c r="O58" i="23"/>
  <c r="I132" i="31" s="1"/>
  <c r="N58" i="23"/>
  <c r="M58" i="23"/>
  <c r="G132" i="31" s="1"/>
  <c r="I58" i="23"/>
  <c r="Q57" i="23"/>
  <c r="O57" i="23"/>
  <c r="N57" i="23"/>
  <c r="M57" i="23"/>
  <c r="Q56" i="23"/>
  <c r="O56" i="23"/>
  <c r="N56" i="23"/>
  <c r="M56" i="23"/>
  <c r="Q55" i="23"/>
  <c r="S54" i="23"/>
  <c r="Q54" i="23"/>
  <c r="S53" i="23"/>
  <c r="I19" i="5" s="1"/>
  <c r="Q53" i="23"/>
  <c r="O53" i="23"/>
  <c r="N53" i="23"/>
  <c r="M53" i="23"/>
  <c r="S52" i="23"/>
  <c r="Q52" i="23"/>
  <c r="S51" i="23"/>
  <c r="Q51" i="23"/>
  <c r="S50" i="23"/>
  <c r="I34" i="5" s="1"/>
  <c r="Q50" i="23"/>
  <c r="S49" i="23"/>
  <c r="I35" i="5" s="1"/>
  <c r="Q49" i="23"/>
  <c r="S48" i="23"/>
  <c r="Q48" i="23"/>
  <c r="S47" i="23"/>
  <c r="I88" i="5" s="1"/>
  <c r="Q47" i="23"/>
  <c r="O47" i="23"/>
  <c r="N47" i="23"/>
  <c r="M47" i="23"/>
  <c r="I47" i="23"/>
  <c r="S46" i="23"/>
  <c r="Q46" i="23"/>
  <c r="S45" i="23"/>
  <c r="Q45" i="23"/>
  <c r="S44" i="23"/>
  <c r="Q44" i="23"/>
  <c r="S43" i="23"/>
  <c r="Q43" i="23"/>
  <c r="O43" i="23"/>
  <c r="N43" i="23"/>
  <c r="M43" i="23"/>
  <c r="I43" i="23"/>
  <c r="S42" i="23"/>
  <c r="Q42" i="23"/>
  <c r="S39" i="23"/>
  <c r="Q39" i="23"/>
  <c r="S38" i="23"/>
  <c r="I46" i="5" s="1"/>
  <c r="Q38" i="23"/>
  <c r="S34" i="23"/>
  <c r="Q34" i="23"/>
  <c r="S33" i="23"/>
  <c r="I5" i="5" s="1"/>
  <c r="Q33" i="23"/>
  <c r="S32" i="23"/>
  <c r="Q32" i="23"/>
  <c r="O32" i="23"/>
  <c r="N32" i="23"/>
  <c r="M32" i="23"/>
  <c r="I32" i="23"/>
  <c r="Q31" i="23"/>
  <c r="T31" i="23" s="1"/>
  <c r="Q30" i="23"/>
  <c r="T30" i="23" s="1"/>
  <c r="Q29" i="23"/>
  <c r="T29" i="23" s="1"/>
  <c r="S28" i="23"/>
  <c r="Q28" i="23"/>
  <c r="T28" i="23" s="1"/>
  <c r="S27" i="23"/>
  <c r="I22" i="5" s="1"/>
  <c r="Q27" i="23"/>
  <c r="S26" i="23"/>
  <c r="I23" i="5" s="1"/>
  <c r="Q26" i="23"/>
  <c r="O26" i="23"/>
  <c r="N26" i="23"/>
  <c r="M26" i="23"/>
  <c r="I26" i="23"/>
  <c r="S25" i="23"/>
  <c r="Q25" i="23"/>
  <c r="O25" i="23"/>
  <c r="N25" i="23"/>
  <c r="M25" i="23"/>
  <c r="I25" i="23"/>
  <c r="S24" i="23"/>
  <c r="I27" i="5" s="1"/>
  <c r="Q24" i="23"/>
  <c r="O24" i="23"/>
  <c r="N24" i="23"/>
  <c r="M24" i="23"/>
  <c r="S23" i="23"/>
  <c r="Q23" i="23"/>
  <c r="O23" i="23"/>
  <c r="N23" i="23"/>
  <c r="M23" i="23"/>
  <c r="S22" i="23"/>
  <c r="Q22" i="23"/>
  <c r="O22" i="23"/>
  <c r="N22" i="23"/>
  <c r="M22" i="23"/>
  <c r="S21" i="23"/>
  <c r="Q21" i="23"/>
  <c r="S20" i="23"/>
  <c r="Q20" i="23"/>
  <c r="S19" i="23"/>
  <c r="I13" i="5" s="1"/>
  <c r="Q19" i="23"/>
  <c r="O19" i="23"/>
  <c r="N19" i="23"/>
  <c r="M19" i="23"/>
  <c r="I33" i="5"/>
  <c r="Q18" i="23"/>
  <c r="O18" i="23"/>
  <c r="N18" i="23"/>
  <c r="M18" i="23"/>
  <c r="S17" i="23"/>
  <c r="Q17" i="23"/>
  <c r="O17" i="23"/>
  <c r="N17" i="23"/>
  <c r="M17" i="23"/>
  <c r="S16" i="23"/>
  <c r="Q16" i="23"/>
  <c r="S15" i="23"/>
  <c r="Q15" i="23"/>
  <c r="S14" i="23"/>
  <c r="Q14" i="23"/>
  <c r="S13" i="23"/>
  <c r="Q13" i="23"/>
  <c r="S12" i="23"/>
  <c r="Q12" i="23"/>
  <c r="S11" i="23"/>
  <c r="I50" i="5" s="1"/>
  <c r="Q11" i="23"/>
  <c r="O11" i="23"/>
  <c r="N11" i="23"/>
  <c r="M11" i="23"/>
  <c r="S10" i="23"/>
  <c r="Q10" i="23"/>
  <c r="S9" i="23"/>
  <c r="Q9" i="23"/>
  <c r="S8" i="23"/>
  <c r="Q8" i="23"/>
  <c r="S7" i="23"/>
  <c r="Q7" i="23"/>
  <c r="S6" i="23"/>
  <c r="I59" i="5" s="1"/>
  <c r="Q6" i="23"/>
  <c r="S5" i="23"/>
  <c r="Q5" i="23"/>
  <c r="O5" i="23"/>
  <c r="N5" i="23"/>
  <c r="M5" i="23"/>
  <c r="I5" i="23"/>
  <c r="S83" i="22"/>
  <c r="Q83" i="22"/>
  <c r="O83" i="22"/>
  <c r="N83" i="22"/>
  <c r="M83" i="22"/>
  <c r="I83" i="22"/>
  <c r="S82" i="22"/>
  <c r="Q82" i="22"/>
  <c r="O82" i="22"/>
  <c r="N82" i="22"/>
  <c r="M82" i="22"/>
  <c r="I82" i="22"/>
  <c r="S81" i="22"/>
  <c r="Q81" i="22"/>
  <c r="S80" i="22"/>
  <c r="Q80" i="22"/>
  <c r="S79" i="22"/>
  <c r="Q79" i="22"/>
  <c r="O79" i="22"/>
  <c r="N79" i="22"/>
  <c r="M79" i="22"/>
  <c r="I79" i="22"/>
  <c r="S78" i="22"/>
  <c r="Q78" i="22"/>
  <c r="S77" i="22"/>
  <c r="Q77" i="22"/>
  <c r="S76" i="22"/>
  <c r="Q76" i="22"/>
  <c r="S75" i="22"/>
  <c r="H35" i="5" s="1"/>
  <c r="Q75" i="22"/>
  <c r="S74" i="22"/>
  <c r="H78" i="5" s="1"/>
  <c r="Q74" i="22"/>
  <c r="S73" i="22"/>
  <c r="H70" i="5" s="1"/>
  <c r="Q73" i="22"/>
  <c r="O73" i="22"/>
  <c r="N73" i="22"/>
  <c r="M73" i="22"/>
  <c r="I73" i="22"/>
  <c r="S72" i="22"/>
  <c r="Q72" i="22"/>
  <c r="S71" i="22"/>
  <c r="H16" i="5" s="1"/>
  <c r="Q71" i="22"/>
  <c r="Q70" i="22"/>
  <c r="T70" i="22" s="1"/>
  <c r="O70" i="22"/>
  <c r="N70" i="22"/>
  <c r="M70" i="22"/>
  <c r="S69" i="22"/>
  <c r="Q69" i="22"/>
  <c r="O69" i="22"/>
  <c r="N69" i="22"/>
  <c r="M69" i="22"/>
  <c r="S68" i="22"/>
  <c r="Q68" i="22"/>
  <c r="O68" i="22"/>
  <c r="N68" i="22"/>
  <c r="M68" i="22"/>
  <c r="S67" i="22"/>
  <c r="Q67" i="22"/>
  <c r="S66" i="22"/>
  <c r="Q66" i="22"/>
  <c r="S65" i="22"/>
  <c r="Q65" i="22"/>
  <c r="O65" i="22"/>
  <c r="N65" i="22"/>
  <c r="M65" i="22"/>
  <c r="S64" i="22"/>
  <c r="Q64" i="22"/>
  <c r="S63" i="22"/>
  <c r="Q63" i="22"/>
  <c r="S62" i="22"/>
  <c r="Q62" i="22"/>
  <c r="S61" i="22"/>
  <c r="Q61" i="22"/>
  <c r="S60" i="22"/>
  <c r="H21" i="5" s="1"/>
  <c r="Q60" i="22"/>
  <c r="S59" i="22"/>
  <c r="Q59" i="22"/>
  <c r="O59" i="22"/>
  <c r="N59" i="22"/>
  <c r="M59" i="22"/>
  <c r="S58" i="22"/>
  <c r="Q58" i="22"/>
  <c r="S57" i="22"/>
  <c r="Q57" i="22"/>
  <c r="S56" i="22"/>
  <c r="Q56" i="22"/>
  <c r="S55" i="22"/>
  <c r="Q55" i="22"/>
  <c r="S54" i="22"/>
  <c r="H67" i="5" s="1"/>
  <c r="Q54" i="22"/>
  <c r="S53" i="22"/>
  <c r="Q53" i="22"/>
  <c r="O53" i="22"/>
  <c r="N53" i="22"/>
  <c r="M53" i="22"/>
  <c r="I53" i="22"/>
  <c r="S52" i="22"/>
  <c r="Q52" i="22"/>
  <c r="S51" i="22"/>
  <c r="Q51" i="22"/>
  <c r="S50" i="22"/>
  <c r="H68" i="5" s="1"/>
  <c r="Q50" i="22"/>
  <c r="O50" i="22"/>
  <c r="N50" i="22"/>
  <c r="M50" i="22"/>
  <c r="I50" i="22"/>
  <c r="S49" i="22"/>
  <c r="Q49" i="22"/>
  <c r="O49" i="22"/>
  <c r="N49" i="22"/>
  <c r="M49" i="22"/>
  <c r="S48" i="22"/>
  <c r="Q48" i="22"/>
  <c r="O48" i="22"/>
  <c r="N48" i="22"/>
  <c r="M48" i="22"/>
  <c r="S47" i="22"/>
  <c r="Q47" i="22"/>
  <c r="S46" i="22"/>
  <c r="Q46" i="22"/>
  <c r="S45" i="22"/>
  <c r="H53" i="5" s="1"/>
  <c r="Q45" i="22"/>
  <c r="O45" i="22"/>
  <c r="N45" i="22"/>
  <c r="M45" i="22"/>
  <c r="S44" i="22"/>
  <c r="H25" i="5" s="1"/>
  <c r="Q44" i="22"/>
  <c r="S43" i="22"/>
  <c r="Q43" i="22"/>
  <c r="S42" i="22"/>
  <c r="H41" i="5" s="1"/>
  <c r="Q42" i="22"/>
  <c r="S41" i="22"/>
  <c r="H57" i="5" s="1"/>
  <c r="Q41" i="22"/>
  <c r="S40" i="22"/>
  <c r="Q40" i="22"/>
  <c r="S39" i="22"/>
  <c r="H54" i="5" s="1"/>
  <c r="Q39" i="22"/>
  <c r="O39" i="22"/>
  <c r="N39" i="22"/>
  <c r="M39" i="22"/>
  <c r="I39" i="22"/>
  <c r="S38" i="22"/>
  <c r="Q38" i="22"/>
  <c r="S37" i="22"/>
  <c r="Q37" i="22"/>
  <c r="S36" i="22"/>
  <c r="Q36" i="22"/>
  <c r="S35" i="22"/>
  <c r="O35" i="22"/>
  <c r="N35" i="22"/>
  <c r="M35" i="22"/>
  <c r="I35" i="22"/>
  <c r="S34" i="22"/>
  <c r="H34" i="5" s="1"/>
  <c r="Q34" i="22"/>
  <c r="S33" i="22"/>
  <c r="Q33" i="22"/>
  <c r="S32" i="22"/>
  <c r="Q32" i="22"/>
  <c r="S31" i="22"/>
  <c r="Q31" i="22"/>
  <c r="S30" i="22"/>
  <c r="H64" i="5" s="1"/>
  <c r="Q30" i="22"/>
  <c r="S29" i="22"/>
  <c r="H4" i="5" s="1"/>
  <c r="Q29" i="22"/>
  <c r="O29" i="22"/>
  <c r="I104" i="31" s="1"/>
  <c r="N29" i="22"/>
  <c r="H104" i="31" s="1"/>
  <c r="M29" i="22"/>
  <c r="G104" i="31" s="1"/>
  <c r="I29" i="22"/>
  <c r="S28" i="22"/>
  <c r="Q28" i="22"/>
  <c r="S27" i="22"/>
  <c r="Q27" i="22"/>
  <c r="S26" i="22"/>
  <c r="H37" i="5" s="1"/>
  <c r="Q26" i="22"/>
  <c r="O26" i="22"/>
  <c r="I103" i="31" s="1"/>
  <c r="N26" i="22"/>
  <c r="H103" i="31" s="1"/>
  <c r="M26" i="22"/>
  <c r="G103" i="31" s="1"/>
  <c r="S25" i="22"/>
  <c r="Q25" i="22"/>
  <c r="O25" i="22"/>
  <c r="N25" i="22"/>
  <c r="M25" i="22"/>
  <c r="I25" i="22"/>
  <c r="S24" i="22"/>
  <c r="H27" i="5" s="1"/>
  <c r="Q24" i="22"/>
  <c r="O24" i="22"/>
  <c r="N24" i="22"/>
  <c r="M24" i="22"/>
  <c r="Q23" i="22"/>
  <c r="O23" i="22"/>
  <c r="I100" i="31" s="1"/>
  <c r="N23" i="22"/>
  <c r="H100" i="31" s="1"/>
  <c r="M23" i="22"/>
  <c r="Q22" i="22"/>
  <c r="O22" i="22"/>
  <c r="N22" i="22"/>
  <c r="M22" i="22"/>
  <c r="Q21" i="22"/>
  <c r="S20" i="22"/>
  <c r="Q20" i="22"/>
  <c r="S19" i="22"/>
  <c r="Q19" i="22"/>
  <c r="O19" i="22"/>
  <c r="N19" i="22"/>
  <c r="M19" i="22"/>
  <c r="I19" i="22"/>
  <c r="S18" i="22"/>
  <c r="H42" i="5" s="1"/>
  <c r="Q18" i="22"/>
  <c r="O18" i="22"/>
  <c r="N18" i="22"/>
  <c r="H97" i="31" s="1"/>
  <c r="M18" i="22"/>
  <c r="S17" i="22"/>
  <c r="H33" i="5" s="1"/>
  <c r="Q17" i="22"/>
  <c r="O17" i="22"/>
  <c r="I96" i="31" s="1"/>
  <c r="N17" i="22"/>
  <c r="M17" i="22"/>
  <c r="G96" i="31" s="1"/>
  <c r="S16" i="22"/>
  <c r="Q16" i="22"/>
  <c r="S15" i="22"/>
  <c r="Q15" i="22"/>
  <c r="S14" i="22"/>
  <c r="Q14" i="22"/>
  <c r="S13" i="22"/>
  <c r="Q13" i="22"/>
  <c r="S12" i="22"/>
  <c r="Q12" i="22"/>
  <c r="S11" i="22"/>
  <c r="H49" i="5" s="1"/>
  <c r="Q11" i="22"/>
  <c r="O11" i="22"/>
  <c r="N11" i="22"/>
  <c r="M11" i="22"/>
  <c r="S10" i="22"/>
  <c r="Q10" i="22"/>
  <c r="S9" i="22"/>
  <c r="Q9" i="22"/>
  <c r="S8" i="22"/>
  <c r="Q8" i="22"/>
  <c r="S7" i="22"/>
  <c r="Q7" i="22"/>
  <c r="S6" i="22"/>
  <c r="Q6" i="22"/>
  <c r="S5" i="22"/>
  <c r="H63" i="5" s="1"/>
  <c r="Q5" i="22"/>
  <c r="O5" i="22"/>
  <c r="N5" i="22"/>
  <c r="M5" i="22"/>
  <c r="I5" i="22"/>
  <c r="S96" i="21"/>
  <c r="O96" i="21"/>
  <c r="N96" i="21"/>
  <c r="M96" i="21"/>
  <c r="O95" i="21"/>
  <c r="N95" i="21"/>
  <c r="M95" i="21"/>
  <c r="S94" i="21"/>
  <c r="O94" i="21"/>
  <c r="N94" i="21"/>
  <c r="M94" i="21"/>
  <c r="Q93" i="21"/>
  <c r="Q92" i="21"/>
  <c r="Q91" i="21"/>
  <c r="Q90" i="21"/>
  <c r="T90" i="21" s="1"/>
  <c r="Q89" i="21"/>
  <c r="Q88" i="21"/>
  <c r="T88" i="21" s="1"/>
  <c r="O88" i="21"/>
  <c r="N88" i="21"/>
  <c r="M88" i="21"/>
  <c r="Q87" i="21"/>
  <c r="Q86" i="21"/>
  <c r="Q85" i="21"/>
  <c r="Q84" i="21"/>
  <c r="Q82" i="21"/>
  <c r="O82" i="21"/>
  <c r="N82" i="21"/>
  <c r="M82" i="21"/>
  <c r="I82" i="21"/>
  <c r="Q81" i="21"/>
  <c r="T81" i="21" s="1"/>
  <c r="U81" i="21" s="1"/>
  <c r="O81" i="21"/>
  <c r="N81" i="21"/>
  <c r="M81" i="21"/>
  <c r="Q80" i="21"/>
  <c r="T80" i="21" s="1"/>
  <c r="U80" i="21" s="1"/>
  <c r="O80" i="21"/>
  <c r="N80" i="21"/>
  <c r="M80" i="21"/>
  <c r="Q79" i="21"/>
  <c r="Q78" i="21"/>
  <c r="T78" i="21" s="1"/>
  <c r="Q77" i="21"/>
  <c r="O77" i="21"/>
  <c r="N77" i="21"/>
  <c r="M77" i="21"/>
  <c r="I77" i="21"/>
  <c r="S76" i="21"/>
  <c r="G128" i="21" s="1"/>
  <c r="Q76" i="21"/>
  <c r="Q75" i="21"/>
  <c r="Q74" i="21"/>
  <c r="T74" i="21" s="1"/>
  <c r="Q73" i="21"/>
  <c r="T73" i="21" s="1"/>
  <c r="Q72" i="21"/>
  <c r="Q71" i="21"/>
  <c r="T71" i="21" s="1"/>
  <c r="O71" i="21"/>
  <c r="N71" i="21"/>
  <c r="M71" i="21"/>
  <c r="I71" i="21"/>
  <c r="Q70" i="21"/>
  <c r="T70" i="21" s="1"/>
  <c r="Q69" i="21"/>
  <c r="Q68" i="21"/>
  <c r="T68" i="21" s="1"/>
  <c r="Q67" i="21"/>
  <c r="T67" i="21" s="1"/>
  <c r="Q66" i="21"/>
  <c r="Q65" i="21"/>
  <c r="T65" i="21" s="1"/>
  <c r="O65" i="21"/>
  <c r="N65" i="21"/>
  <c r="M65" i="21"/>
  <c r="I65" i="21"/>
  <c r="Q64" i="21"/>
  <c r="T64" i="21" s="1"/>
  <c r="Q63" i="21"/>
  <c r="T63" i="21" s="1"/>
  <c r="Q62" i="21"/>
  <c r="T62" i="21" s="1"/>
  <c r="O62" i="21"/>
  <c r="N62" i="21"/>
  <c r="M62" i="21"/>
  <c r="I62" i="21"/>
  <c r="Q61" i="21"/>
  <c r="T61" i="21" s="1"/>
  <c r="U61" i="21" s="1"/>
  <c r="O61" i="21"/>
  <c r="N61" i="21"/>
  <c r="M61" i="21"/>
  <c r="Q60" i="21"/>
  <c r="T60" i="21" s="1"/>
  <c r="U60" i="21" s="1"/>
  <c r="O60" i="21"/>
  <c r="N60" i="21"/>
  <c r="M60" i="21"/>
  <c r="Q59" i="21"/>
  <c r="Q58" i="21"/>
  <c r="G53" i="5"/>
  <c r="Q57" i="21"/>
  <c r="O57" i="21"/>
  <c r="N57" i="21"/>
  <c r="M57" i="21"/>
  <c r="Q56" i="21"/>
  <c r="Q55" i="21"/>
  <c r="Q54" i="21"/>
  <c r="S53" i="21"/>
  <c r="G122" i="21" s="1"/>
  <c r="Q53" i="21"/>
  <c r="S52" i="21"/>
  <c r="G121" i="21" s="1"/>
  <c r="Q52" i="21"/>
  <c r="S51" i="21"/>
  <c r="G120" i="21" s="1"/>
  <c r="Q51" i="21"/>
  <c r="O51" i="21"/>
  <c r="J120" i="21" s="1"/>
  <c r="N51" i="21"/>
  <c r="I120" i="21" s="1"/>
  <c r="M51" i="21"/>
  <c r="I51" i="21"/>
  <c r="S50" i="21"/>
  <c r="Q50" i="21"/>
  <c r="S49" i="21"/>
  <c r="Q49" i="21"/>
  <c r="S48" i="21"/>
  <c r="Q48" i="21"/>
  <c r="S44" i="21"/>
  <c r="G64" i="5" s="1"/>
  <c r="O44" i="21"/>
  <c r="N44" i="21"/>
  <c r="M44" i="21"/>
  <c r="I44" i="21"/>
  <c r="S43" i="21"/>
  <c r="Q43" i="21"/>
  <c r="S38" i="21"/>
  <c r="G117" i="21" s="1"/>
  <c r="Q38" i="21"/>
  <c r="H117" i="21" s="1"/>
  <c r="S37" i="21"/>
  <c r="G46" i="5" s="1"/>
  <c r="Q37" i="21"/>
  <c r="S36" i="21"/>
  <c r="G36" i="5" s="1"/>
  <c r="Q36" i="21"/>
  <c r="S33" i="21"/>
  <c r="G4" i="5" s="1"/>
  <c r="Q33" i="21"/>
  <c r="S32" i="21"/>
  <c r="G116" i="21" s="1"/>
  <c r="Q32" i="21"/>
  <c r="H116" i="21" s="1"/>
  <c r="I32" i="21"/>
  <c r="Q31" i="21"/>
  <c r="T31" i="21" s="1"/>
  <c r="Q30" i="21"/>
  <c r="T30" i="21" s="1"/>
  <c r="Q29" i="21"/>
  <c r="T29" i="21" s="1"/>
  <c r="S28" i="21"/>
  <c r="Q28" i="21"/>
  <c r="S27" i="21"/>
  <c r="Q27" i="21"/>
  <c r="S26" i="21"/>
  <c r="Q26" i="21"/>
  <c r="H115" i="21" s="1"/>
  <c r="S25" i="21"/>
  <c r="G113" i="21" s="1"/>
  <c r="Q25" i="21"/>
  <c r="O25" i="21"/>
  <c r="N25" i="21"/>
  <c r="M25" i="21"/>
  <c r="I25" i="21"/>
  <c r="G27" i="5"/>
  <c r="Q24" i="21"/>
  <c r="H112" i="21" s="1"/>
  <c r="O24" i="21"/>
  <c r="N24" i="21"/>
  <c r="M24" i="21"/>
  <c r="G110" i="21"/>
  <c r="Q23" i="21"/>
  <c r="O23" i="21"/>
  <c r="N23" i="21"/>
  <c r="M23" i="21"/>
  <c r="G109" i="21"/>
  <c r="Q22" i="21"/>
  <c r="O22" i="21"/>
  <c r="N22" i="21"/>
  <c r="M22" i="21"/>
  <c r="S21" i="21"/>
  <c r="Q21" i="21"/>
  <c r="S20" i="21"/>
  <c r="Q20" i="21"/>
  <c r="S19" i="21"/>
  <c r="G108" i="21" s="1"/>
  <c r="Q19" i="21"/>
  <c r="S18" i="21"/>
  <c r="Q18" i="21"/>
  <c r="O18" i="21"/>
  <c r="N18" i="21"/>
  <c r="M18" i="21"/>
  <c r="G76" i="31" s="1"/>
  <c r="S17" i="21"/>
  <c r="G9" i="5" s="1"/>
  <c r="Q17" i="21"/>
  <c r="H106" i="21" s="1"/>
  <c r="G75" i="31"/>
  <c r="S16" i="21"/>
  <c r="Q16" i="21"/>
  <c r="S15" i="21"/>
  <c r="Q15" i="21"/>
  <c r="S14" i="21"/>
  <c r="Q14" i="21"/>
  <c r="S13" i="21"/>
  <c r="G48" i="5" s="1"/>
  <c r="Q13" i="21"/>
  <c r="S12" i="21"/>
  <c r="Q12" i="21"/>
  <c r="S11" i="21"/>
  <c r="G105" i="21" s="1"/>
  <c r="Q11" i="21"/>
  <c r="H105" i="21" s="1"/>
  <c r="O11" i="21"/>
  <c r="N11" i="21"/>
  <c r="M11" i="21"/>
  <c r="S10" i="21"/>
  <c r="Q10" i="21"/>
  <c r="S9" i="21"/>
  <c r="Q9" i="21"/>
  <c r="S8" i="21"/>
  <c r="Q8" i="21"/>
  <c r="S7" i="21"/>
  <c r="Q7" i="21"/>
  <c r="S6" i="21"/>
  <c r="Q6" i="21"/>
  <c r="S5" i="21"/>
  <c r="G90" i="5" s="1"/>
  <c r="Q5" i="21"/>
  <c r="H104" i="21" s="1"/>
  <c r="O5" i="21"/>
  <c r="N5" i="21"/>
  <c r="M5" i="21"/>
  <c r="G73" i="31" s="1"/>
  <c r="I5" i="21"/>
  <c r="S91" i="20"/>
  <c r="Q91" i="20"/>
  <c r="O91" i="20"/>
  <c r="N91" i="20"/>
  <c r="M91" i="20"/>
  <c r="I91" i="20"/>
  <c r="S90" i="20"/>
  <c r="Q90" i="20"/>
  <c r="T90" i="20" s="1"/>
  <c r="U90" i="20" s="1"/>
  <c r="O90" i="20"/>
  <c r="J133" i="20" s="1"/>
  <c r="N90" i="20"/>
  <c r="I133" i="20" s="1"/>
  <c r="M90" i="20"/>
  <c r="I90" i="20"/>
  <c r="S89" i="20"/>
  <c r="Q89" i="20"/>
  <c r="S88" i="20"/>
  <c r="Q88" i="20"/>
  <c r="T88" i="20" s="1"/>
  <c r="S87" i="20"/>
  <c r="Q87" i="20"/>
  <c r="O87" i="20"/>
  <c r="N87" i="20"/>
  <c r="M87" i="20"/>
  <c r="I87" i="20"/>
  <c r="S86" i="20"/>
  <c r="Q86" i="20"/>
  <c r="T86" i="20" s="1"/>
  <c r="S85" i="20"/>
  <c r="Q85" i="20"/>
  <c r="S84" i="20"/>
  <c r="Q84" i="20"/>
  <c r="S83" i="20"/>
  <c r="Q83" i="20"/>
  <c r="T83" i="20" s="1"/>
  <c r="S82" i="20"/>
  <c r="Q82" i="20"/>
  <c r="S81" i="20"/>
  <c r="Q81" i="20"/>
  <c r="O81" i="20"/>
  <c r="N81" i="20"/>
  <c r="M81" i="20"/>
  <c r="I81" i="20"/>
  <c r="S80" i="20"/>
  <c r="Q80" i="20"/>
  <c r="S79" i="20"/>
  <c r="Q79" i="20"/>
  <c r="T79" i="20" s="1"/>
  <c r="S78" i="20"/>
  <c r="Q78" i="20"/>
  <c r="S77" i="20"/>
  <c r="Q77" i="20"/>
  <c r="S76" i="20"/>
  <c r="Q76" i="20"/>
  <c r="T76" i="20" s="1"/>
  <c r="S75" i="20"/>
  <c r="F71" i="5" s="1"/>
  <c r="Q75" i="20"/>
  <c r="O75" i="20"/>
  <c r="N75" i="20"/>
  <c r="M75" i="20"/>
  <c r="I75" i="20"/>
  <c r="S74" i="20"/>
  <c r="Q74" i="20"/>
  <c r="O74" i="20"/>
  <c r="N74" i="20"/>
  <c r="M74" i="20"/>
  <c r="S73" i="20"/>
  <c r="Q73" i="20"/>
  <c r="O73" i="20"/>
  <c r="N73" i="20"/>
  <c r="M73" i="20"/>
  <c r="S72" i="20"/>
  <c r="Q72" i="20"/>
  <c r="S71" i="20"/>
  <c r="Q71" i="20"/>
  <c r="S70" i="20"/>
  <c r="Q70" i="20"/>
  <c r="O70" i="20"/>
  <c r="N70" i="20"/>
  <c r="M70" i="20"/>
  <c r="S69" i="20"/>
  <c r="Q69" i="20"/>
  <c r="S68" i="20"/>
  <c r="Q68" i="20"/>
  <c r="S67" i="20"/>
  <c r="Q67" i="20"/>
  <c r="S66" i="20"/>
  <c r="Q66" i="20"/>
  <c r="S65" i="20"/>
  <c r="Q65" i="20"/>
  <c r="S64" i="20"/>
  <c r="Q64" i="20"/>
  <c r="O64" i="20"/>
  <c r="N64" i="20"/>
  <c r="M64" i="20"/>
  <c r="S63" i="20"/>
  <c r="Q63" i="20"/>
  <c r="Q61" i="20"/>
  <c r="Q60" i="20"/>
  <c r="Q59" i="20"/>
  <c r="Q57" i="20"/>
  <c r="O57" i="20"/>
  <c r="N57" i="20"/>
  <c r="M57" i="20"/>
  <c r="Q56" i="20"/>
  <c r="T56" i="20" s="1"/>
  <c r="Q55" i="20"/>
  <c r="T55" i="20" s="1"/>
  <c r="Q54" i="20"/>
  <c r="T54" i="20" s="1"/>
  <c r="O54" i="20"/>
  <c r="N54" i="20"/>
  <c r="M54" i="20"/>
  <c r="O53" i="20"/>
  <c r="N53" i="20"/>
  <c r="M53" i="20"/>
  <c r="Q52" i="20"/>
  <c r="O52" i="20"/>
  <c r="N52" i="20"/>
  <c r="M52" i="20"/>
  <c r="Q51" i="20"/>
  <c r="Q50" i="20"/>
  <c r="S49" i="20"/>
  <c r="F53" i="5" s="1"/>
  <c r="Q49" i="20"/>
  <c r="O49" i="20"/>
  <c r="N49" i="20"/>
  <c r="M49" i="20"/>
  <c r="S48" i="20"/>
  <c r="Q48" i="20"/>
  <c r="Q47" i="20"/>
  <c r="S46" i="20"/>
  <c r="S45" i="20"/>
  <c r="Q45" i="20"/>
  <c r="S44" i="20"/>
  <c r="F79" i="5" s="1"/>
  <c r="Q44" i="20"/>
  <c r="S43" i="20"/>
  <c r="F55" i="5" s="1"/>
  <c r="Q43" i="20"/>
  <c r="O43" i="20"/>
  <c r="I61" i="31" s="1"/>
  <c r="N43" i="20"/>
  <c r="H61" i="31" s="1"/>
  <c r="M43" i="20"/>
  <c r="G61" i="31" s="1"/>
  <c r="S42" i="20"/>
  <c r="Q42" i="20"/>
  <c r="S41" i="20"/>
  <c r="Q41" i="20"/>
  <c r="S40" i="20"/>
  <c r="Q40" i="20"/>
  <c r="S39" i="20"/>
  <c r="F58" i="5" s="1"/>
  <c r="Q39" i="20"/>
  <c r="O39" i="20"/>
  <c r="N39" i="20"/>
  <c r="M39" i="20"/>
  <c r="I39" i="20"/>
  <c r="S38" i="20"/>
  <c r="F25" i="5" s="1"/>
  <c r="Q38" i="20"/>
  <c r="S37" i="20"/>
  <c r="F40" i="5" s="1"/>
  <c r="Q37" i="20"/>
  <c r="S36" i="20"/>
  <c r="F6" i="5" s="1"/>
  <c r="Q36" i="20"/>
  <c r="S35" i="20"/>
  <c r="F7" i="5" s="1"/>
  <c r="Q35" i="20"/>
  <c r="S32" i="20"/>
  <c r="F57" i="5" s="1"/>
  <c r="Q32" i="20"/>
  <c r="S31" i="20"/>
  <c r="Q31" i="20"/>
  <c r="O31" i="20"/>
  <c r="I60" i="31" s="1"/>
  <c r="N31" i="20"/>
  <c r="H60" i="31" s="1"/>
  <c r="M31" i="20"/>
  <c r="G60" i="31" s="1"/>
  <c r="I31" i="20"/>
  <c r="Q30" i="20"/>
  <c r="T30" i="20" s="1"/>
  <c r="Q29" i="20"/>
  <c r="T29" i="20" s="1"/>
  <c r="Q28" i="20"/>
  <c r="T28" i="20" s="1"/>
  <c r="S27" i="20"/>
  <c r="Q27" i="20"/>
  <c r="S26" i="20"/>
  <c r="Q26" i="20"/>
  <c r="S25" i="20"/>
  <c r="F3" i="5" s="1"/>
  <c r="Q25" i="20"/>
  <c r="O25" i="20"/>
  <c r="I59" i="31" s="1"/>
  <c r="N25" i="20"/>
  <c r="H59" i="31" s="1"/>
  <c r="M25" i="20"/>
  <c r="G59" i="31" s="1"/>
  <c r="I25" i="20"/>
  <c r="S24" i="20"/>
  <c r="Q24" i="20"/>
  <c r="O24" i="20"/>
  <c r="N24" i="20"/>
  <c r="M24" i="20"/>
  <c r="I24" i="20"/>
  <c r="S23" i="20"/>
  <c r="F27" i="5" s="1"/>
  <c r="Q23" i="20"/>
  <c r="O23" i="20"/>
  <c r="N23" i="20"/>
  <c r="M23" i="20"/>
  <c r="S22" i="20"/>
  <c r="Q22" i="20"/>
  <c r="O22" i="20"/>
  <c r="N22" i="20"/>
  <c r="M22" i="20"/>
  <c r="S21" i="20"/>
  <c r="Q21" i="20"/>
  <c r="O21" i="20"/>
  <c r="N21" i="20"/>
  <c r="M21" i="20"/>
  <c r="S20" i="20"/>
  <c r="Q20" i="20"/>
  <c r="S19" i="20"/>
  <c r="Q19" i="20"/>
  <c r="S18" i="20"/>
  <c r="F13" i="5" s="1"/>
  <c r="Q18" i="20"/>
  <c r="O18" i="20"/>
  <c r="N18" i="20"/>
  <c r="M18" i="20"/>
  <c r="I18" i="20"/>
  <c r="S17" i="20"/>
  <c r="F33" i="5" s="1"/>
  <c r="Q17" i="20"/>
  <c r="O17" i="20"/>
  <c r="N17" i="20"/>
  <c r="M17" i="20"/>
  <c r="S16" i="20"/>
  <c r="Q16" i="20"/>
  <c r="S15" i="20"/>
  <c r="Q15" i="20"/>
  <c r="S14" i="20"/>
  <c r="Q14" i="20"/>
  <c r="S13" i="20"/>
  <c r="Q13" i="20"/>
  <c r="S12" i="20"/>
  <c r="Q12" i="20"/>
  <c r="S11" i="20"/>
  <c r="F49" i="5" s="1"/>
  <c r="Q11" i="20"/>
  <c r="O11" i="20"/>
  <c r="N11" i="20"/>
  <c r="M11" i="20"/>
  <c r="S10" i="20"/>
  <c r="Q10" i="20"/>
  <c r="S9" i="20"/>
  <c r="Q9" i="20"/>
  <c r="S8" i="20"/>
  <c r="Q8" i="20"/>
  <c r="S7" i="20"/>
  <c r="F30" i="5" s="1"/>
  <c r="Q7" i="20"/>
  <c r="S6" i="20"/>
  <c r="Q6" i="20"/>
  <c r="S5" i="20"/>
  <c r="F34" i="5" s="1"/>
  <c r="Q5" i="20"/>
  <c r="O5" i="20"/>
  <c r="N5" i="20"/>
  <c r="M5" i="20"/>
  <c r="I5" i="20"/>
  <c r="S96" i="19"/>
  <c r="Q96" i="19"/>
  <c r="O96" i="19"/>
  <c r="N96" i="19"/>
  <c r="M96" i="19"/>
  <c r="I96" i="19"/>
  <c r="S95" i="19"/>
  <c r="Q95" i="19"/>
  <c r="O95" i="19"/>
  <c r="J136" i="19" s="1"/>
  <c r="N95" i="19"/>
  <c r="I136" i="19" s="1"/>
  <c r="M95" i="19"/>
  <c r="I95" i="19"/>
  <c r="S94" i="19"/>
  <c r="Q94" i="19"/>
  <c r="S93" i="19"/>
  <c r="Q93" i="19"/>
  <c r="S92" i="19"/>
  <c r="Q92" i="19"/>
  <c r="O92" i="19"/>
  <c r="J135" i="19" s="1"/>
  <c r="N92" i="19"/>
  <c r="I135" i="19" s="1"/>
  <c r="M92" i="19"/>
  <c r="I92" i="19"/>
  <c r="S91" i="19"/>
  <c r="Q91" i="19"/>
  <c r="S89" i="19"/>
  <c r="Q89" i="19"/>
  <c r="S88" i="19"/>
  <c r="Q88" i="19"/>
  <c r="S87" i="19"/>
  <c r="Q87" i="19"/>
  <c r="S86" i="19"/>
  <c r="Q86" i="19"/>
  <c r="S85" i="19"/>
  <c r="E72" i="5" s="1"/>
  <c r="Q85" i="19"/>
  <c r="O85" i="19"/>
  <c r="N85" i="19"/>
  <c r="M85" i="19"/>
  <c r="I85" i="19"/>
  <c r="S84" i="19"/>
  <c r="Q84" i="19"/>
  <c r="S83" i="19"/>
  <c r="Q83" i="19"/>
  <c r="S82" i="19"/>
  <c r="Q82" i="19"/>
  <c r="S81" i="19"/>
  <c r="Q81" i="19"/>
  <c r="S80" i="19"/>
  <c r="Q80" i="19"/>
  <c r="S79" i="19"/>
  <c r="Q79" i="19"/>
  <c r="O79" i="19"/>
  <c r="N79" i="19"/>
  <c r="M79" i="19"/>
  <c r="I79" i="19"/>
  <c r="S78" i="19"/>
  <c r="Q78" i="19"/>
  <c r="O78" i="19"/>
  <c r="N78" i="19"/>
  <c r="M78" i="19"/>
  <c r="S74" i="19"/>
  <c r="T74" i="19" s="1"/>
  <c r="U74" i="19" s="1"/>
  <c r="Q73" i="19"/>
  <c r="T73" i="19" s="1"/>
  <c r="S72" i="19"/>
  <c r="Q72" i="19"/>
  <c r="S71" i="19"/>
  <c r="Q71" i="19"/>
  <c r="O71" i="19"/>
  <c r="J129" i="19" s="1"/>
  <c r="N71" i="19"/>
  <c r="I129" i="19" s="1"/>
  <c r="M71" i="19"/>
  <c r="H129" i="19" s="1"/>
  <c r="S70" i="19"/>
  <c r="Q70" i="19"/>
  <c r="S69" i="19"/>
  <c r="Q69" i="19"/>
  <c r="S68" i="19"/>
  <c r="Q68" i="19"/>
  <c r="S67" i="19"/>
  <c r="Q67" i="19"/>
  <c r="S66" i="19"/>
  <c r="Q66" i="19"/>
  <c r="S65" i="19"/>
  <c r="Q65" i="19"/>
  <c r="O65" i="19"/>
  <c r="N65" i="19"/>
  <c r="M65" i="19"/>
  <c r="I65" i="19"/>
  <c r="S64" i="19"/>
  <c r="Q64" i="19"/>
  <c r="S63" i="19"/>
  <c r="Q63" i="19"/>
  <c r="S62" i="19"/>
  <c r="Q62" i="19"/>
  <c r="S61" i="19"/>
  <c r="E37" i="5" s="1"/>
  <c r="Q61" i="19"/>
  <c r="S60" i="19"/>
  <c r="Q60" i="19"/>
  <c r="S59" i="19"/>
  <c r="E57" i="5" s="1"/>
  <c r="Q59" i="19"/>
  <c r="O59" i="19"/>
  <c r="N59" i="19"/>
  <c r="M59" i="19"/>
  <c r="I59" i="19"/>
  <c r="S58" i="19"/>
  <c r="Q58" i="19"/>
  <c r="S57" i="19"/>
  <c r="E18" i="5" s="1"/>
  <c r="Q57" i="19"/>
  <c r="S56" i="19"/>
  <c r="Q56" i="19"/>
  <c r="O56" i="19"/>
  <c r="N56" i="19"/>
  <c r="M56" i="19"/>
  <c r="S55" i="19"/>
  <c r="Q55" i="19"/>
  <c r="O55" i="19"/>
  <c r="N55" i="19"/>
  <c r="S54" i="19"/>
  <c r="Q54" i="19"/>
  <c r="O54" i="19"/>
  <c r="N54" i="19"/>
  <c r="S53" i="19"/>
  <c r="Q53" i="19"/>
  <c r="S52" i="19"/>
  <c r="Q52" i="19"/>
  <c r="S51" i="19"/>
  <c r="E70" i="5" s="1"/>
  <c r="Q51" i="19"/>
  <c r="O51" i="19"/>
  <c r="J122" i="19" s="1"/>
  <c r="N51" i="19"/>
  <c r="I122" i="19" s="1"/>
  <c r="M51" i="19"/>
  <c r="H122" i="19" s="1"/>
  <c r="I51" i="19"/>
  <c r="S50" i="19"/>
  <c r="Q50" i="19"/>
  <c r="S49" i="19"/>
  <c r="Q49" i="19"/>
  <c r="S48" i="19"/>
  <c r="Q48" i="19"/>
  <c r="S47" i="19"/>
  <c r="E5" i="5" s="1"/>
  <c r="Q47" i="19"/>
  <c r="S46" i="19"/>
  <c r="Q46" i="19"/>
  <c r="S45" i="19"/>
  <c r="E59" i="5" s="1"/>
  <c r="Q45" i="19"/>
  <c r="O45" i="19"/>
  <c r="N45" i="19"/>
  <c r="M45" i="19"/>
  <c r="S44" i="19"/>
  <c r="Q44" i="19"/>
  <c r="S43" i="19"/>
  <c r="Q43" i="19"/>
  <c r="S42" i="19"/>
  <c r="E34" i="5" s="1"/>
  <c r="Q42" i="19"/>
  <c r="S41" i="19"/>
  <c r="E55" i="5" s="1"/>
  <c r="Q41" i="19"/>
  <c r="O41" i="19"/>
  <c r="N41" i="19"/>
  <c r="M41" i="19"/>
  <c r="Q40" i="19"/>
  <c r="Q36" i="19"/>
  <c r="S35" i="19"/>
  <c r="Q35" i="19"/>
  <c r="S34" i="19"/>
  <c r="Q34" i="19"/>
  <c r="S33" i="19"/>
  <c r="Q33" i="19"/>
  <c r="S32" i="19"/>
  <c r="Q32" i="19"/>
  <c r="O32" i="19"/>
  <c r="N32" i="19"/>
  <c r="I32" i="19"/>
  <c r="Q31" i="19"/>
  <c r="T31" i="19" s="1"/>
  <c r="Q30" i="19"/>
  <c r="T30" i="19" s="1"/>
  <c r="Q29" i="19"/>
  <c r="T29" i="19" s="1"/>
  <c r="S28" i="19"/>
  <c r="E17" i="5" s="1"/>
  <c r="Q28" i="19"/>
  <c r="S27" i="19"/>
  <c r="E46" i="5" s="1"/>
  <c r="Q27" i="19"/>
  <c r="S26" i="19"/>
  <c r="E3" i="5" s="1"/>
  <c r="Q26" i="19"/>
  <c r="O26" i="19"/>
  <c r="N26" i="19"/>
  <c r="M26" i="19"/>
  <c r="S25" i="19"/>
  <c r="Q25" i="19"/>
  <c r="O25" i="19"/>
  <c r="N25" i="19"/>
  <c r="M25" i="19"/>
  <c r="I25" i="19"/>
  <c r="S24" i="19"/>
  <c r="E27" i="5" s="1"/>
  <c r="Q24" i="19"/>
  <c r="O24" i="19"/>
  <c r="N24" i="19"/>
  <c r="M24" i="19"/>
  <c r="S23" i="19"/>
  <c r="Q23" i="19"/>
  <c r="O23" i="19"/>
  <c r="N23" i="19"/>
  <c r="M23" i="19"/>
  <c r="S22" i="19"/>
  <c r="Q22" i="19"/>
  <c r="O22" i="19"/>
  <c r="N22" i="19"/>
  <c r="M22" i="19"/>
  <c r="S21" i="19"/>
  <c r="Q21" i="19"/>
  <c r="S20" i="19"/>
  <c r="Q20" i="19"/>
  <c r="S19" i="19"/>
  <c r="E10" i="5" s="1"/>
  <c r="Q19" i="19"/>
  <c r="O19" i="19"/>
  <c r="N19" i="19"/>
  <c r="M19" i="19"/>
  <c r="S18" i="19"/>
  <c r="E42" i="5" s="1"/>
  <c r="Q18" i="19"/>
  <c r="O18" i="19"/>
  <c r="N18" i="19"/>
  <c r="M18" i="19"/>
  <c r="S17" i="19"/>
  <c r="E33" i="5" s="1"/>
  <c r="Q17" i="19"/>
  <c r="O17" i="19"/>
  <c r="N17" i="19"/>
  <c r="M17" i="19"/>
  <c r="S16" i="19"/>
  <c r="Q16" i="19"/>
  <c r="S15" i="19"/>
  <c r="Q15" i="19"/>
  <c r="S14" i="19"/>
  <c r="Q14" i="19"/>
  <c r="Q13" i="19"/>
  <c r="Q12" i="19"/>
  <c r="E50" i="5"/>
  <c r="Q11" i="19"/>
  <c r="O11" i="19"/>
  <c r="N11" i="19"/>
  <c r="M11" i="19"/>
  <c r="Q10" i="19"/>
  <c r="Q9" i="19"/>
  <c r="Q8" i="19"/>
  <c r="Q7" i="19"/>
  <c r="S6" i="19"/>
  <c r="Q6" i="19"/>
  <c r="S5" i="19"/>
  <c r="E60" i="5" s="1"/>
  <c r="Q5" i="19"/>
  <c r="O5" i="19"/>
  <c r="N5" i="19"/>
  <c r="M5" i="19"/>
  <c r="I5" i="19"/>
  <c r="N11" i="7"/>
  <c r="O11" i="7"/>
  <c r="O5" i="7"/>
  <c r="N88" i="7"/>
  <c r="N87" i="7"/>
  <c r="I131" i="7" s="1"/>
  <c r="N84" i="7"/>
  <c r="I130" i="7" s="1"/>
  <c r="N78" i="7"/>
  <c r="N72" i="7"/>
  <c r="N71" i="7"/>
  <c r="N70" i="7"/>
  <c r="I125" i="7" s="1"/>
  <c r="N67" i="7"/>
  <c r="I124" i="7" s="1"/>
  <c r="N61" i="7"/>
  <c r="N55" i="7"/>
  <c r="N52" i="7"/>
  <c r="N50" i="7"/>
  <c r="I118" i="7" s="1"/>
  <c r="N47" i="7"/>
  <c r="N41" i="7"/>
  <c r="N37" i="7"/>
  <c r="N29" i="7"/>
  <c r="M24" i="7"/>
  <c r="M23" i="7"/>
  <c r="M22" i="7"/>
  <c r="H107" i="7" s="1"/>
  <c r="M19" i="7"/>
  <c r="H106" i="7" s="1"/>
  <c r="M18" i="7"/>
  <c r="M17" i="7"/>
  <c r="M11" i="7"/>
  <c r="M5" i="7"/>
  <c r="O88" i="7"/>
  <c r="M88" i="7"/>
  <c r="O87" i="7"/>
  <c r="J131" i="7" s="1"/>
  <c r="M87" i="7"/>
  <c r="H131" i="7" s="1"/>
  <c r="O84" i="7"/>
  <c r="J130" i="7" s="1"/>
  <c r="M84" i="7"/>
  <c r="H130" i="7" s="1"/>
  <c r="O78" i="7"/>
  <c r="M78" i="7"/>
  <c r="O72" i="7"/>
  <c r="M72" i="7"/>
  <c r="O71" i="7"/>
  <c r="M71" i="7"/>
  <c r="O70" i="7"/>
  <c r="J125" i="7" s="1"/>
  <c r="M70" i="7"/>
  <c r="H125" i="7" s="1"/>
  <c r="O67" i="7"/>
  <c r="J124" i="7" s="1"/>
  <c r="M67" i="7"/>
  <c r="H124" i="7" s="1"/>
  <c r="O61" i="7"/>
  <c r="M61" i="7"/>
  <c r="O52" i="7"/>
  <c r="M52" i="7"/>
  <c r="O50" i="7"/>
  <c r="J118" i="7" s="1"/>
  <c r="M50" i="7"/>
  <c r="H118" i="7" s="1"/>
  <c r="O47" i="7"/>
  <c r="M47" i="7"/>
  <c r="O41" i="7"/>
  <c r="M41" i="7"/>
  <c r="O37" i="7"/>
  <c r="M37" i="7"/>
  <c r="O29" i="7"/>
  <c r="M29" i="7"/>
  <c r="N25" i="7"/>
  <c r="H24" i="31" s="1"/>
  <c r="O25" i="7"/>
  <c r="I24" i="31" s="1"/>
  <c r="N24" i="7"/>
  <c r="O24" i="7"/>
  <c r="N23" i="7"/>
  <c r="O23" i="7"/>
  <c r="N22" i="7"/>
  <c r="I107" i="7" s="1"/>
  <c r="O22" i="7"/>
  <c r="J107" i="7" s="1"/>
  <c r="O19" i="7"/>
  <c r="J106" i="7" s="1"/>
  <c r="N19" i="7"/>
  <c r="I106" i="7" s="1"/>
  <c r="N18" i="7"/>
  <c r="O18" i="7"/>
  <c r="N17" i="7"/>
  <c r="O17" i="7"/>
  <c r="M55" i="7"/>
  <c r="I52" i="7"/>
  <c r="I51" i="7"/>
  <c r="I50" i="7"/>
  <c r="I41" i="7"/>
  <c r="I29" i="7"/>
  <c r="I25" i="7"/>
  <c r="I19" i="7"/>
  <c r="I67" i="7"/>
  <c r="I72" i="7"/>
  <c r="I78" i="7"/>
  <c r="I84" i="7"/>
  <c r="I87" i="7"/>
  <c r="I88" i="7"/>
  <c r="I18" i="7"/>
  <c r="I37" i="7"/>
  <c r="I47" i="7"/>
  <c r="I17" i="7"/>
  <c r="N5" i="7"/>
  <c r="O55" i="7"/>
  <c r="H116" i="7" l="1"/>
  <c r="P87" i="20"/>
  <c r="H134" i="20"/>
  <c r="J134" i="20"/>
  <c r="T91" i="20"/>
  <c r="U91" i="20" s="1"/>
  <c r="H88" i="31"/>
  <c r="H96" i="31"/>
  <c r="I97" i="31"/>
  <c r="H44" i="5"/>
  <c r="H111" i="31"/>
  <c r="T79" i="22"/>
  <c r="T20" i="23"/>
  <c r="H132" i="31"/>
  <c r="J3" i="5"/>
  <c r="I167" i="31"/>
  <c r="H166" i="31"/>
  <c r="T25" i="25"/>
  <c r="U25" i="25" s="1"/>
  <c r="P82" i="25"/>
  <c r="T24" i="26"/>
  <c r="U24" i="26" s="1"/>
  <c r="T28" i="26"/>
  <c r="T60" i="26"/>
  <c r="T62" i="26"/>
  <c r="T80" i="26"/>
  <c r="I218" i="31"/>
  <c r="T78" i="27"/>
  <c r="T81" i="27"/>
  <c r="H240" i="31"/>
  <c r="T19" i="29"/>
  <c r="T73" i="29"/>
  <c r="U73" i="29" s="1"/>
  <c r="P74" i="29"/>
  <c r="T74" i="29"/>
  <c r="U74" i="29" s="1"/>
  <c r="T75" i="29"/>
  <c r="T76" i="29"/>
  <c r="T77" i="29"/>
  <c r="T78" i="29"/>
  <c r="T79" i="29"/>
  <c r="T80" i="29"/>
  <c r="T87" i="29"/>
  <c r="T88" i="29"/>
  <c r="T89" i="29"/>
  <c r="T90" i="29"/>
  <c r="U90" i="29" s="1"/>
  <c r="K85" i="5"/>
  <c r="F83" i="5"/>
  <c r="H50" i="5"/>
  <c r="M25" i="5"/>
  <c r="H12" i="5"/>
  <c r="E12" i="5"/>
  <c r="G130" i="21"/>
  <c r="W3" i="35"/>
  <c r="I134" i="20"/>
  <c r="P91" i="20"/>
  <c r="G88" i="31"/>
  <c r="J58" i="5"/>
  <c r="M3" i="5"/>
  <c r="G240" i="31"/>
  <c r="I240" i="31"/>
  <c r="I98" i="5"/>
  <c r="L50" i="5"/>
  <c r="O13" i="5"/>
  <c r="N24" i="5"/>
  <c r="V60" i="34"/>
  <c r="V77" i="34"/>
  <c r="V61" i="35"/>
  <c r="V26" i="34"/>
  <c r="V5" i="35"/>
  <c r="P53" i="29"/>
  <c r="G263" i="31"/>
  <c r="P22" i="29"/>
  <c r="I215" i="31"/>
  <c r="T20" i="27"/>
  <c r="H185" i="31"/>
  <c r="H189" i="31" s="1"/>
  <c r="H167" i="31"/>
  <c r="J7" i="5"/>
  <c r="I140" i="31"/>
  <c r="H140" i="31"/>
  <c r="G140" i="31"/>
  <c r="I18" i="5"/>
  <c r="G57" i="5"/>
  <c r="G79" i="31"/>
  <c r="I108" i="7"/>
  <c r="H12" i="31"/>
  <c r="J108" i="7"/>
  <c r="I12" i="31"/>
  <c r="H108" i="7"/>
  <c r="G12" i="31"/>
  <c r="F285" i="31"/>
  <c r="I116" i="7"/>
  <c r="J116" i="7"/>
  <c r="I263" i="31"/>
  <c r="H263" i="31"/>
  <c r="I111" i="31"/>
  <c r="G111" i="31"/>
  <c r="I154" i="31"/>
  <c r="H154" i="31"/>
  <c r="G154" i="31"/>
  <c r="T80" i="23"/>
  <c r="T83" i="23"/>
  <c r="T94" i="23"/>
  <c r="T95" i="23"/>
  <c r="U95" i="23" s="1"/>
  <c r="V26" i="35"/>
  <c r="F306" i="31"/>
  <c r="V5" i="34"/>
  <c r="O59" i="5"/>
  <c r="O24" i="5"/>
  <c r="T55" i="29"/>
  <c r="T59" i="29"/>
  <c r="T62" i="29"/>
  <c r="P64" i="29"/>
  <c r="T66" i="29"/>
  <c r="T69" i="29"/>
  <c r="T70" i="29"/>
  <c r="T57" i="29"/>
  <c r="T58" i="29"/>
  <c r="T61" i="29"/>
  <c r="T65" i="29"/>
  <c r="T68" i="29"/>
  <c r="P70" i="29"/>
  <c r="T72" i="29"/>
  <c r="T56" i="29"/>
  <c r="T60" i="29"/>
  <c r="T63" i="29"/>
  <c r="T64" i="29"/>
  <c r="T67" i="29"/>
  <c r="T71" i="29"/>
  <c r="P75" i="29"/>
  <c r="T18" i="29"/>
  <c r="U18" i="29" s="1"/>
  <c r="P18" i="29"/>
  <c r="T12" i="29"/>
  <c r="T15" i="29"/>
  <c r="O65" i="5"/>
  <c r="O83" i="5"/>
  <c r="P25" i="29"/>
  <c r="T21" i="29"/>
  <c r="T20" i="29"/>
  <c r="T42" i="29"/>
  <c r="O44" i="5"/>
  <c r="T13" i="29"/>
  <c r="T16" i="29"/>
  <c r="I253" i="31"/>
  <c r="H253" i="31"/>
  <c r="O30" i="5"/>
  <c r="G242" i="31"/>
  <c r="T82" i="28"/>
  <c r="T85" i="28"/>
  <c r="P74" i="28"/>
  <c r="T77" i="28"/>
  <c r="T80" i="28"/>
  <c r="T84" i="28"/>
  <c r="T87" i="28"/>
  <c r="T59" i="28"/>
  <c r="T83" i="28"/>
  <c r="T86" i="28"/>
  <c r="T90" i="28"/>
  <c r="I242" i="31"/>
  <c r="H242" i="31"/>
  <c r="I231" i="31"/>
  <c r="H231" i="31"/>
  <c r="G231" i="31"/>
  <c r="T58" i="28"/>
  <c r="P18" i="28"/>
  <c r="G215" i="31"/>
  <c r="M48" i="5"/>
  <c r="H207" i="31"/>
  <c r="T18" i="27"/>
  <c r="U18" i="27" s="1"/>
  <c r="T21" i="27"/>
  <c r="I207" i="31"/>
  <c r="T61" i="26"/>
  <c r="U60" i="26" s="1"/>
  <c r="K57" i="5"/>
  <c r="T54" i="23"/>
  <c r="I3" i="5"/>
  <c r="I123" i="31"/>
  <c r="T47" i="23"/>
  <c r="T50" i="23"/>
  <c r="I95" i="5"/>
  <c r="I54" i="5"/>
  <c r="H133" i="31"/>
  <c r="T33" i="22"/>
  <c r="G81" i="5"/>
  <c r="T39" i="21"/>
  <c r="G37" i="5"/>
  <c r="G6" i="5"/>
  <c r="T39" i="20"/>
  <c r="T42" i="20"/>
  <c r="F46" i="5"/>
  <c r="T38" i="20"/>
  <c r="F4" i="5"/>
  <c r="F5" i="5"/>
  <c r="J122" i="20"/>
  <c r="I122" i="20"/>
  <c r="H122" i="20"/>
  <c r="T26" i="25"/>
  <c r="K7" i="5"/>
  <c r="T19" i="25"/>
  <c r="E66" i="5"/>
  <c r="J120" i="7"/>
  <c r="I23" i="31"/>
  <c r="H120" i="7"/>
  <c r="G23" i="31"/>
  <c r="I120" i="7"/>
  <c r="H23" i="31"/>
  <c r="P17" i="29"/>
  <c r="G253" i="31"/>
  <c r="N42" i="5"/>
  <c r="G185" i="31"/>
  <c r="I185" i="31"/>
  <c r="P25" i="26"/>
  <c r="P22" i="26"/>
  <c r="P56" i="28"/>
  <c r="T35" i="22"/>
  <c r="V61" i="33"/>
  <c r="V78" i="33"/>
  <c r="V26" i="33"/>
  <c r="V5" i="33"/>
  <c r="W3" i="33"/>
  <c r="O32" i="5"/>
  <c r="T53" i="29"/>
  <c r="U53" i="29" s="1"/>
  <c r="T54" i="29"/>
  <c r="U54" i="29" s="1"/>
  <c r="P54" i="29"/>
  <c r="T52" i="29"/>
  <c r="P50" i="29"/>
  <c r="F259" i="31" s="1"/>
  <c r="T50" i="29"/>
  <c r="T46" i="29"/>
  <c r="T49" i="29"/>
  <c r="T45" i="29"/>
  <c r="T48" i="29"/>
  <c r="T44" i="29"/>
  <c r="T47" i="29"/>
  <c r="P44" i="29"/>
  <c r="T43" i="29"/>
  <c r="T41" i="29"/>
  <c r="T40" i="29"/>
  <c r="P40" i="29"/>
  <c r="F257" i="31" s="1"/>
  <c r="T36" i="29"/>
  <c r="T39" i="29"/>
  <c r="T32" i="29"/>
  <c r="T37" i="29"/>
  <c r="P32" i="29"/>
  <c r="F256" i="31" s="1"/>
  <c r="T28" i="29"/>
  <c r="T27" i="29"/>
  <c r="P26" i="29"/>
  <c r="F255" i="31" s="1"/>
  <c r="T26" i="29"/>
  <c r="T23" i="29"/>
  <c r="U23" i="29" s="1"/>
  <c r="T24" i="29"/>
  <c r="U24" i="29" s="1"/>
  <c r="V24" i="29" s="1"/>
  <c r="P23" i="29"/>
  <c r="P24" i="29"/>
  <c r="T22" i="29"/>
  <c r="U22" i="29" s="1"/>
  <c r="G11" i="5"/>
  <c r="T11" i="29"/>
  <c r="T14" i="29"/>
  <c r="P11" i="29"/>
  <c r="F248" i="31" s="1"/>
  <c r="P5" i="29"/>
  <c r="F247" i="31" s="1"/>
  <c r="O152" i="5"/>
  <c r="T7" i="29"/>
  <c r="T10" i="29"/>
  <c r="T6" i="29"/>
  <c r="T9" i="29"/>
  <c r="T5" i="29"/>
  <c r="T8" i="29"/>
  <c r="N32" i="5"/>
  <c r="U32" i="28"/>
  <c r="U26" i="28"/>
  <c r="T62" i="28"/>
  <c r="T66" i="28"/>
  <c r="T69" i="28"/>
  <c r="T73" i="28"/>
  <c r="T11" i="28"/>
  <c r="T14" i="28"/>
  <c r="P17" i="28"/>
  <c r="F226" i="31" s="1"/>
  <c r="T57" i="28"/>
  <c r="T61" i="28"/>
  <c r="T64" i="28"/>
  <c r="T65" i="28"/>
  <c r="T68" i="28"/>
  <c r="T72" i="28"/>
  <c r="P92" i="28"/>
  <c r="P41" i="28"/>
  <c r="F235" i="31" s="1"/>
  <c r="P45" i="28"/>
  <c r="F236" i="31" s="1"/>
  <c r="T56" i="28"/>
  <c r="T60" i="28"/>
  <c r="T63" i="28"/>
  <c r="T67" i="28"/>
  <c r="T70" i="28"/>
  <c r="T71" i="28"/>
  <c r="P82" i="28"/>
  <c r="T17" i="28"/>
  <c r="U17" i="28" s="1"/>
  <c r="T19" i="28"/>
  <c r="T91" i="28"/>
  <c r="U91" i="28" s="1"/>
  <c r="T92" i="28"/>
  <c r="U92" i="28" s="1"/>
  <c r="P26" i="28"/>
  <c r="F233" i="31" s="1"/>
  <c r="T43" i="28"/>
  <c r="T47" i="28"/>
  <c r="T50" i="28"/>
  <c r="T51" i="28"/>
  <c r="P59" i="28"/>
  <c r="T13" i="28"/>
  <c r="T16" i="28"/>
  <c r="T18" i="28"/>
  <c r="U18" i="28" s="1"/>
  <c r="T24" i="28"/>
  <c r="U24" i="28" s="1"/>
  <c r="T25" i="28"/>
  <c r="U25" i="28" s="1"/>
  <c r="T42" i="28"/>
  <c r="T46" i="28"/>
  <c r="T49" i="28"/>
  <c r="T53" i="28"/>
  <c r="T54" i="28"/>
  <c r="U54" i="28" s="1"/>
  <c r="T55" i="28"/>
  <c r="U55" i="28" s="1"/>
  <c r="P65" i="28"/>
  <c r="T74" i="28"/>
  <c r="U74" i="28" s="1"/>
  <c r="T75" i="28"/>
  <c r="U75" i="28" s="1"/>
  <c r="T76" i="28"/>
  <c r="T79" i="28"/>
  <c r="T89" i="28"/>
  <c r="P51" i="28"/>
  <c r="F237" i="31" s="1"/>
  <c r="P91" i="28"/>
  <c r="T41" i="28"/>
  <c r="T44" i="28"/>
  <c r="T45" i="28"/>
  <c r="T48" i="28"/>
  <c r="T52" i="28"/>
  <c r="P71" i="28"/>
  <c r="T78" i="28"/>
  <c r="T81" i="28"/>
  <c r="T88" i="28"/>
  <c r="P25" i="28"/>
  <c r="P32" i="28"/>
  <c r="F234" i="31" s="1"/>
  <c r="P54" i="28"/>
  <c r="P55" i="28"/>
  <c r="P75" i="28"/>
  <c r="P76" i="28"/>
  <c r="T22" i="28"/>
  <c r="U22" i="28" s="1"/>
  <c r="P22" i="28"/>
  <c r="P24" i="28"/>
  <c r="P23" i="28"/>
  <c r="T20" i="28"/>
  <c r="P19" i="28"/>
  <c r="F227" i="31" s="1"/>
  <c r="T21" i="28"/>
  <c r="T12" i="28"/>
  <c r="T15" i="28"/>
  <c r="P11" i="28"/>
  <c r="F225" i="31" s="1"/>
  <c r="N152" i="5"/>
  <c r="T7" i="28"/>
  <c r="T10" i="28"/>
  <c r="T5" i="28"/>
  <c r="T8" i="28"/>
  <c r="P5" i="28"/>
  <c r="F224" i="31" s="1"/>
  <c r="T6" i="28"/>
  <c r="T9" i="28"/>
  <c r="H218" i="31"/>
  <c r="G218" i="31"/>
  <c r="M21" i="5"/>
  <c r="M55" i="5"/>
  <c r="T33" i="27"/>
  <c r="M98" i="5"/>
  <c r="M10" i="5"/>
  <c r="T19" i="27"/>
  <c r="T90" i="27"/>
  <c r="T77" i="27"/>
  <c r="T80" i="27"/>
  <c r="T79" i="27"/>
  <c r="T82" i="27"/>
  <c r="L98" i="5"/>
  <c r="L20" i="5"/>
  <c r="T44" i="26"/>
  <c r="L7" i="5"/>
  <c r="L80" i="5"/>
  <c r="L6" i="5"/>
  <c r="L5" i="5"/>
  <c r="L25" i="5"/>
  <c r="L57" i="5"/>
  <c r="L4" i="5"/>
  <c r="T32" i="26"/>
  <c r="T35" i="26"/>
  <c r="T65" i="26"/>
  <c r="T73" i="26"/>
  <c r="T77" i="26"/>
  <c r="P78" i="26"/>
  <c r="T96" i="26"/>
  <c r="U96" i="26" s="1"/>
  <c r="P92" i="26"/>
  <c r="T93" i="26"/>
  <c r="P95" i="26"/>
  <c r="T88" i="26"/>
  <c r="T91" i="26"/>
  <c r="T92" i="26"/>
  <c r="T20" i="26"/>
  <c r="T19" i="26"/>
  <c r="L9" i="5"/>
  <c r="T21" i="26"/>
  <c r="P19" i="26"/>
  <c r="L31" i="5"/>
  <c r="P23" i="26"/>
  <c r="T17" i="26"/>
  <c r="U17" i="26" s="1"/>
  <c r="P17" i="26"/>
  <c r="F184" i="31" s="1"/>
  <c r="G184" i="31"/>
  <c r="T13" i="26"/>
  <c r="T16" i="26"/>
  <c r="T5" i="26"/>
  <c r="T8" i="26"/>
  <c r="T6" i="26"/>
  <c r="T9" i="26"/>
  <c r="L45" i="5"/>
  <c r="T7" i="26"/>
  <c r="T10" i="26"/>
  <c r="H176" i="31"/>
  <c r="T54" i="25"/>
  <c r="K54" i="5"/>
  <c r="T27" i="25"/>
  <c r="T24" i="25"/>
  <c r="U24" i="25" s="1"/>
  <c r="V24" i="25" s="1"/>
  <c r="K98" i="5"/>
  <c r="P92" i="25"/>
  <c r="P22" i="25"/>
  <c r="K11" i="5"/>
  <c r="K43" i="5"/>
  <c r="J98" i="5"/>
  <c r="J94" i="5"/>
  <c r="J12" i="5"/>
  <c r="I133" i="31"/>
  <c r="I4" i="5"/>
  <c r="H66" i="5"/>
  <c r="H92" i="5"/>
  <c r="H46" i="5"/>
  <c r="T30" i="22"/>
  <c r="I31" i="5"/>
  <c r="T19" i="23"/>
  <c r="I10" i="5"/>
  <c r="I48" i="5"/>
  <c r="P83" i="22"/>
  <c r="P50" i="22"/>
  <c r="H107" i="31"/>
  <c r="H98" i="5"/>
  <c r="T81" i="22"/>
  <c r="T82" i="22"/>
  <c r="U82" i="22" s="1"/>
  <c r="T45" i="22"/>
  <c r="H48" i="5"/>
  <c r="P79" i="22"/>
  <c r="T80" i="22"/>
  <c r="H23" i="5"/>
  <c r="T22" i="22"/>
  <c r="U22" i="22" s="1"/>
  <c r="T23" i="22"/>
  <c r="U23" i="22" s="1"/>
  <c r="H9" i="5"/>
  <c r="G30" i="5"/>
  <c r="H24" i="5"/>
  <c r="T7" i="22"/>
  <c r="T10" i="22"/>
  <c r="T6" i="22"/>
  <c r="T9" i="22"/>
  <c r="T5" i="22"/>
  <c r="T8" i="22"/>
  <c r="P57" i="21"/>
  <c r="G66" i="5"/>
  <c r="G86" i="5"/>
  <c r="T37" i="21"/>
  <c r="G5" i="5"/>
  <c r="G41" i="5"/>
  <c r="G31" i="5"/>
  <c r="G32" i="5"/>
  <c r="G125" i="21"/>
  <c r="G126" i="21"/>
  <c r="J131" i="21"/>
  <c r="I131" i="21"/>
  <c r="G133" i="21"/>
  <c r="T72" i="20"/>
  <c r="T89" i="20"/>
  <c r="P54" i="20"/>
  <c r="I110" i="20"/>
  <c r="H109" i="20"/>
  <c r="J109" i="20"/>
  <c r="I109" i="20"/>
  <c r="F12" i="5"/>
  <c r="T19" i="20"/>
  <c r="P18" i="20"/>
  <c r="J110" i="20"/>
  <c r="T24" i="20"/>
  <c r="U24" i="20" s="1"/>
  <c r="F98" i="5"/>
  <c r="F60" i="5"/>
  <c r="I113" i="20"/>
  <c r="J120" i="20"/>
  <c r="F14" i="5"/>
  <c r="H113" i="20"/>
  <c r="I120" i="20"/>
  <c r="T18" i="20"/>
  <c r="P24" i="20"/>
  <c r="T32" i="20"/>
  <c r="T37" i="20"/>
  <c r="T41" i="20"/>
  <c r="T87" i="20"/>
  <c r="J113" i="20"/>
  <c r="H120" i="20"/>
  <c r="F43" i="5"/>
  <c r="J106" i="20"/>
  <c r="I106" i="20"/>
  <c r="H106" i="20"/>
  <c r="F24" i="5"/>
  <c r="J126" i="20"/>
  <c r="I126" i="20"/>
  <c r="H126" i="20"/>
  <c r="I127" i="20"/>
  <c r="T71" i="20"/>
  <c r="J127" i="20"/>
  <c r="P73" i="20"/>
  <c r="H127" i="20"/>
  <c r="J130" i="20"/>
  <c r="I130" i="20"/>
  <c r="H130" i="20"/>
  <c r="J131" i="20"/>
  <c r="I131" i="20"/>
  <c r="H131" i="20"/>
  <c r="P90" i="20"/>
  <c r="G133" i="20" s="1"/>
  <c r="H133" i="20"/>
  <c r="E22" i="5"/>
  <c r="E4" i="5"/>
  <c r="E98" i="5"/>
  <c r="J137" i="19"/>
  <c r="T93" i="19"/>
  <c r="J132" i="7"/>
  <c r="H132" i="7"/>
  <c r="I132" i="7"/>
  <c r="T58" i="23"/>
  <c r="T32" i="22"/>
  <c r="T38" i="19"/>
  <c r="H102" i="7"/>
  <c r="J114" i="7"/>
  <c r="H114" i="7"/>
  <c r="I114" i="7"/>
  <c r="I104" i="7"/>
  <c r="I105" i="7"/>
  <c r="H11" i="31"/>
  <c r="H16" i="31"/>
  <c r="I113" i="7"/>
  <c r="H105" i="7"/>
  <c r="G11" i="31"/>
  <c r="H113" i="7"/>
  <c r="J102" i="7"/>
  <c r="I102" i="7"/>
  <c r="I111" i="7"/>
  <c r="I11" i="31"/>
  <c r="J105" i="7"/>
  <c r="J113" i="7"/>
  <c r="H104" i="7"/>
  <c r="H111" i="7"/>
  <c r="J104" i="7"/>
  <c r="J111" i="7"/>
  <c r="H115" i="7"/>
  <c r="I115" i="7"/>
  <c r="J115" i="7"/>
  <c r="H30" i="5"/>
  <c r="H5" i="5"/>
  <c r="H93" i="5"/>
  <c r="H6" i="5"/>
  <c r="H7" i="5"/>
  <c r="T52" i="21"/>
  <c r="K5" i="5"/>
  <c r="T13" i="25"/>
  <c r="K3" i="5"/>
  <c r="K25" i="5"/>
  <c r="I176" i="31"/>
  <c r="T22" i="25"/>
  <c r="U22" i="25" s="1"/>
  <c r="T23" i="25"/>
  <c r="U23" i="25" s="1"/>
  <c r="T43" i="25"/>
  <c r="K46" i="5"/>
  <c r="G176" i="31"/>
  <c r="T78" i="25"/>
  <c r="T81" i="25"/>
  <c r="P88" i="25"/>
  <c r="J5" i="5"/>
  <c r="T48" i="24"/>
  <c r="T57" i="24"/>
  <c r="U57" i="24" s="1"/>
  <c r="T17" i="24"/>
  <c r="U17" i="24" s="1"/>
  <c r="J16" i="5"/>
  <c r="T22" i="20"/>
  <c r="U22" i="20" s="1"/>
  <c r="P22" i="20"/>
  <c r="H110" i="20"/>
  <c r="P21" i="20"/>
  <c r="J112" i="20"/>
  <c r="I112" i="20"/>
  <c r="H112" i="20"/>
  <c r="I110" i="7"/>
  <c r="J110" i="7"/>
  <c r="H110" i="7"/>
  <c r="G132" i="21"/>
  <c r="E44" i="5"/>
  <c r="E88" i="5"/>
  <c r="G44" i="5"/>
  <c r="P44" i="21"/>
  <c r="H128" i="21"/>
  <c r="H120" i="21"/>
  <c r="T6" i="21"/>
  <c r="T9" i="21"/>
  <c r="H124" i="21"/>
  <c r="H127" i="21"/>
  <c r="H122" i="21"/>
  <c r="H119" i="21"/>
  <c r="T56" i="27"/>
  <c r="U56" i="27" s="1"/>
  <c r="P79" i="26"/>
  <c r="J128" i="20"/>
  <c r="I128" i="20"/>
  <c r="H128" i="20"/>
  <c r="J121" i="20"/>
  <c r="I66" i="31"/>
  <c r="H66" i="31"/>
  <c r="I121" i="20"/>
  <c r="H121" i="20"/>
  <c r="G66" i="31"/>
  <c r="I126" i="7"/>
  <c r="J126" i="7"/>
  <c r="H126" i="7"/>
  <c r="T79" i="23"/>
  <c r="U79" i="23" s="1"/>
  <c r="T57" i="23"/>
  <c r="U57" i="23" s="1"/>
  <c r="I54" i="31"/>
  <c r="J107" i="20"/>
  <c r="P17" i="20"/>
  <c r="G54" i="31"/>
  <c r="H107" i="20"/>
  <c r="H54" i="31"/>
  <c r="I107" i="20"/>
  <c r="E31" i="5"/>
  <c r="H96" i="5"/>
  <c r="H72" i="5"/>
  <c r="T72" i="19"/>
  <c r="I137" i="19"/>
  <c r="I75" i="31"/>
  <c r="J106" i="21"/>
  <c r="I104" i="21"/>
  <c r="H73" i="31"/>
  <c r="I107" i="21"/>
  <c r="H76" i="31"/>
  <c r="I108" i="21"/>
  <c r="P23" i="21"/>
  <c r="J110" i="21"/>
  <c r="T25" i="21"/>
  <c r="U25" i="21" s="1"/>
  <c r="H113" i="21"/>
  <c r="G38" i="5"/>
  <c r="G115" i="21"/>
  <c r="J130" i="21"/>
  <c r="T83" i="21"/>
  <c r="H131" i="21"/>
  <c r="T92" i="21"/>
  <c r="H133" i="21"/>
  <c r="G24" i="5"/>
  <c r="T21" i="21"/>
  <c r="P22" i="21"/>
  <c r="G7" i="5"/>
  <c r="P96" i="21"/>
  <c r="G3" i="5"/>
  <c r="T41" i="21"/>
  <c r="P25" i="21"/>
  <c r="J113" i="21"/>
  <c r="T66" i="21"/>
  <c r="H125" i="21"/>
  <c r="I130" i="21"/>
  <c r="P81" i="21"/>
  <c r="G61" i="5"/>
  <c r="G104" i="21"/>
  <c r="I109" i="21"/>
  <c r="I112" i="21"/>
  <c r="I113" i="21"/>
  <c r="J116" i="21"/>
  <c r="G55" i="5"/>
  <c r="G119" i="21"/>
  <c r="T55" i="21"/>
  <c r="H121" i="21"/>
  <c r="J115" i="21"/>
  <c r="G67" i="5"/>
  <c r="G107" i="21"/>
  <c r="I115" i="21"/>
  <c r="I116" i="21"/>
  <c r="T72" i="21"/>
  <c r="H126" i="21"/>
  <c r="T89" i="21"/>
  <c r="H132" i="21"/>
  <c r="T8" i="21"/>
  <c r="T96" i="21"/>
  <c r="U96" i="21" s="1"/>
  <c r="G33" i="5"/>
  <c r="G106" i="21"/>
  <c r="I73" i="31"/>
  <c r="J104" i="21"/>
  <c r="T18" i="21"/>
  <c r="U18" i="21" s="1"/>
  <c r="H107" i="21"/>
  <c r="T19" i="21"/>
  <c r="H108" i="21"/>
  <c r="J119" i="21"/>
  <c r="P62" i="21"/>
  <c r="I88" i="31"/>
  <c r="J109" i="21"/>
  <c r="I110" i="21"/>
  <c r="J112" i="21"/>
  <c r="I106" i="21"/>
  <c r="H75" i="31"/>
  <c r="P18" i="21"/>
  <c r="I76" i="31"/>
  <c r="J107" i="21"/>
  <c r="J108" i="21"/>
  <c r="T22" i="21"/>
  <c r="U22" i="21" s="1"/>
  <c r="H109" i="21"/>
  <c r="T23" i="21"/>
  <c r="U23" i="21" s="1"/>
  <c r="H110" i="21"/>
  <c r="I119" i="21"/>
  <c r="T77" i="21"/>
  <c r="H130" i="21"/>
  <c r="T93" i="21"/>
  <c r="H134" i="21"/>
  <c r="T40" i="21"/>
  <c r="T42" i="21"/>
  <c r="P94" i="21"/>
  <c r="P23" i="25"/>
  <c r="T16" i="25"/>
  <c r="T20" i="25"/>
  <c r="T56" i="25"/>
  <c r="U56" i="25" s="1"/>
  <c r="T75" i="25"/>
  <c r="U75" i="25" s="1"/>
  <c r="T92" i="25"/>
  <c r="U92" i="25" s="1"/>
  <c r="P25" i="25"/>
  <c r="P74" i="25"/>
  <c r="K6" i="5"/>
  <c r="P75" i="25"/>
  <c r="P91" i="25"/>
  <c r="T21" i="25"/>
  <c r="T82" i="25"/>
  <c r="T85" i="25"/>
  <c r="P19" i="25"/>
  <c r="K30" i="5"/>
  <c r="T88" i="25"/>
  <c r="U88" i="25" s="1"/>
  <c r="I128" i="7"/>
  <c r="J128" i="7"/>
  <c r="H128" i="7"/>
  <c r="K17" i="5"/>
  <c r="J21" i="5"/>
  <c r="P95" i="23"/>
  <c r="P17" i="23"/>
  <c r="I30" i="5"/>
  <c r="P96" i="23"/>
  <c r="P56" i="23"/>
  <c r="P23" i="23"/>
  <c r="I41" i="5"/>
  <c r="P25" i="23"/>
  <c r="P78" i="23"/>
  <c r="P58" i="23"/>
  <c r="I45" i="5"/>
  <c r="T13" i="23"/>
  <c r="T16" i="23"/>
  <c r="T61" i="23"/>
  <c r="P79" i="23"/>
  <c r="T82" i="23"/>
  <c r="T85" i="23"/>
  <c r="T93" i="23"/>
  <c r="P57" i="23"/>
  <c r="I44" i="5"/>
  <c r="T18" i="23"/>
  <c r="U18" i="23" s="1"/>
  <c r="P19" i="23"/>
  <c r="T22" i="23"/>
  <c r="U22" i="23" s="1"/>
  <c r="T23" i="23"/>
  <c r="U23" i="23" s="1"/>
  <c r="T60" i="23"/>
  <c r="T81" i="23"/>
  <c r="T84" i="23"/>
  <c r="T92" i="23"/>
  <c r="T21" i="23"/>
  <c r="P22" i="23"/>
  <c r="T25" i="23"/>
  <c r="U25" i="23" s="1"/>
  <c r="I7" i="5"/>
  <c r="P92" i="23"/>
  <c r="T96" i="23"/>
  <c r="U96" i="23" s="1"/>
  <c r="H15" i="5"/>
  <c r="P25" i="22"/>
  <c r="T18" i="22"/>
  <c r="U18" i="22" s="1"/>
  <c r="T19" i="22"/>
  <c r="T37" i="22"/>
  <c r="T52" i="22"/>
  <c r="T53" i="22"/>
  <c r="T56" i="22"/>
  <c r="P82" i="22"/>
  <c r="T21" i="22"/>
  <c r="P22" i="22"/>
  <c r="T25" i="22"/>
  <c r="U25" i="22" s="1"/>
  <c r="T36" i="22"/>
  <c r="T40" i="22"/>
  <c r="T43" i="22"/>
  <c r="T51" i="22"/>
  <c r="T55" i="22"/>
  <c r="T58" i="22"/>
  <c r="T73" i="22"/>
  <c r="T76" i="22"/>
  <c r="P18" i="22"/>
  <c r="G97" i="31"/>
  <c r="P19" i="22"/>
  <c r="P23" i="22"/>
  <c r="F100" i="31" s="1"/>
  <c r="G100" i="31"/>
  <c r="T20" i="22"/>
  <c r="H31" i="5"/>
  <c r="T50" i="22"/>
  <c r="T54" i="22"/>
  <c r="T57" i="22"/>
  <c r="T69" i="22"/>
  <c r="U69" i="22" s="1"/>
  <c r="P73" i="22"/>
  <c r="T83" i="22"/>
  <c r="U83" i="22" s="1"/>
  <c r="H62" i="5"/>
  <c r="J30" i="5"/>
  <c r="J18" i="5"/>
  <c r="T47" i="22"/>
  <c r="T55" i="23"/>
  <c r="E30" i="5"/>
  <c r="E6" i="5"/>
  <c r="T58" i="19"/>
  <c r="E25" i="5"/>
  <c r="T22" i="19"/>
  <c r="U22" i="19" s="1"/>
  <c r="T23" i="19"/>
  <c r="U23" i="19" s="1"/>
  <c r="T44" i="19"/>
  <c r="T92" i="19"/>
  <c r="H110" i="19"/>
  <c r="I42" i="31"/>
  <c r="J123" i="19"/>
  <c r="H112" i="19"/>
  <c r="G35" i="31"/>
  <c r="H113" i="19"/>
  <c r="I115" i="19"/>
  <c r="I116" i="19"/>
  <c r="H38" i="31"/>
  <c r="I118" i="19"/>
  <c r="I119" i="19"/>
  <c r="H39" i="31"/>
  <c r="G40" i="31"/>
  <c r="H120" i="19"/>
  <c r="G41" i="31"/>
  <c r="H121" i="19"/>
  <c r="J124" i="19"/>
  <c r="I130" i="19"/>
  <c r="J131" i="19"/>
  <c r="J133" i="19"/>
  <c r="P92" i="19"/>
  <c r="G135" i="19" s="1"/>
  <c r="H135" i="19"/>
  <c r="G42" i="31"/>
  <c r="H123" i="19"/>
  <c r="T18" i="19"/>
  <c r="U18" i="19" s="1"/>
  <c r="E35" i="5"/>
  <c r="J113" i="19"/>
  <c r="J120" i="19"/>
  <c r="I40" i="31"/>
  <c r="J121" i="19"/>
  <c r="I41" i="31"/>
  <c r="I32" i="31"/>
  <c r="J109" i="19"/>
  <c r="J110" i="19"/>
  <c r="H115" i="19"/>
  <c r="H116" i="19"/>
  <c r="H118" i="19"/>
  <c r="G38" i="31"/>
  <c r="I124" i="19"/>
  <c r="H130" i="19"/>
  <c r="I131" i="19"/>
  <c r="I133" i="19"/>
  <c r="H124" i="19"/>
  <c r="J107" i="19"/>
  <c r="I30" i="31"/>
  <c r="I109" i="19"/>
  <c r="H32" i="31"/>
  <c r="I110" i="19"/>
  <c r="H131" i="19"/>
  <c r="H133" i="19"/>
  <c r="J134" i="19"/>
  <c r="P95" i="19"/>
  <c r="G136" i="19" s="1"/>
  <c r="H136" i="19"/>
  <c r="P96" i="19"/>
  <c r="G137" i="19" s="1"/>
  <c r="H137" i="19"/>
  <c r="E45" i="5"/>
  <c r="E32" i="5"/>
  <c r="I134" i="19"/>
  <c r="I35" i="31"/>
  <c r="J112" i="19"/>
  <c r="H134" i="19"/>
  <c r="H30" i="31"/>
  <c r="I107" i="19"/>
  <c r="G32" i="31"/>
  <c r="H109" i="19"/>
  <c r="H107" i="19"/>
  <c r="G30" i="31"/>
  <c r="I127" i="19"/>
  <c r="H35" i="31"/>
  <c r="I112" i="19"/>
  <c r="I113" i="19"/>
  <c r="J115" i="19"/>
  <c r="J116" i="19"/>
  <c r="I38" i="31"/>
  <c r="J118" i="19"/>
  <c r="I39" i="31"/>
  <c r="J119" i="19"/>
  <c r="H40" i="31"/>
  <c r="I120" i="19"/>
  <c r="H41" i="31"/>
  <c r="I121" i="19"/>
  <c r="H42" i="31"/>
  <c r="I123" i="19"/>
  <c r="H127" i="19"/>
  <c r="J130" i="19"/>
  <c r="H119" i="19"/>
  <c r="G39" i="31"/>
  <c r="T78" i="19"/>
  <c r="U78" i="19" s="1"/>
  <c r="I122" i="7"/>
  <c r="J122" i="7"/>
  <c r="H122" i="7"/>
  <c r="J48" i="5"/>
  <c r="T61" i="24"/>
  <c r="T88" i="24"/>
  <c r="T59" i="24"/>
  <c r="T67" i="24"/>
  <c r="T72" i="24"/>
  <c r="T89" i="24"/>
  <c r="T90" i="24"/>
  <c r="U90" i="24" s="1"/>
  <c r="T80" i="24"/>
  <c r="T22" i="24"/>
  <c r="U22" i="24" s="1"/>
  <c r="T23" i="24"/>
  <c r="U23" i="24" s="1"/>
  <c r="T53" i="24"/>
  <c r="P87" i="24"/>
  <c r="P91" i="24"/>
  <c r="T20" i="24"/>
  <c r="T26" i="24"/>
  <c r="T34" i="24"/>
  <c r="T39" i="24"/>
  <c r="T56" i="24"/>
  <c r="J32" i="5"/>
  <c r="T60" i="24"/>
  <c r="T87" i="24"/>
  <c r="T18" i="24"/>
  <c r="U18" i="24" s="1"/>
  <c r="J31" i="5"/>
  <c r="T77" i="24"/>
  <c r="U77" i="24" s="1"/>
  <c r="P18" i="24"/>
  <c r="P19" i="24"/>
  <c r="P76" i="24"/>
  <c r="P23" i="24"/>
  <c r="F144" i="31" s="1"/>
  <c r="G144" i="31"/>
  <c r="J4" i="5"/>
  <c r="P25" i="24"/>
  <c r="P77" i="24"/>
  <c r="T8" i="24"/>
  <c r="P90" i="24"/>
  <c r="T19" i="24"/>
  <c r="T58" i="24"/>
  <c r="U58" i="24" s="1"/>
  <c r="P59" i="24"/>
  <c r="F155" i="31" s="1"/>
  <c r="J6" i="5"/>
  <c r="J44" i="5"/>
  <c r="T21" i="24"/>
  <c r="P22" i="24"/>
  <c r="T25" i="24"/>
  <c r="U25" i="24" s="1"/>
  <c r="J35" i="5"/>
  <c r="T75" i="24"/>
  <c r="T76" i="24"/>
  <c r="U76" i="24" s="1"/>
  <c r="T91" i="24"/>
  <c r="U91" i="24" s="1"/>
  <c r="T38" i="24"/>
  <c r="T78" i="24"/>
  <c r="K45" i="5"/>
  <c r="T59" i="25"/>
  <c r="I199" i="31"/>
  <c r="H199" i="31"/>
  <c r="T55" i="25"/>
  <c r="U55" i="25" s="1"/>
  <c r="K31" i="5"/>
  <c r="P55" i="25"/>
  <c r="P56" i="25"/>
  <c r="K32" i="5"/>
  <c r="M4" i="5"/>
  <c r="P25" i="27"/>
  <c r="T7" i="27"/>
  <c r="T10" i="27"/>
  <c r="T22" i="27"/>
  <c r="U22" i="27" s="1"/>
  <c r="T23" i="27"/>
  <c r="U23" i="27" s="1"/>
  <c r="T24" i="27"/>
  <c r="U24" i="27" s="1"/>
  <c r="T25" i="27"/>
  <c r="U25" i="27" s="1"/>
  <c r="T26" i="27"/>
  <c r="T73" i="27"/>
  <c r="T76" i="27"/>
  <c r="U76" i="27" s="1"/>
  <c r="T91" i="27"/>
  <c r="T93" i="27"/>
  <c r="U93" i="27" s="1"/>
  <c r="M34" i="5"/>
  <c r="P22" i="27"/>
  <c r="P93" i="27"/>
  <c r="P18" i="27"/>
  <c r="G207" i="31"/>
  <c r="P19" i="27"/>
  <c r="P75" i="27"/>
  <c r="P76" i="27"/>
  <c r="M45" i="5"/>
  <c r="M44" i="5"/>
  <c r="M6" i="5"/>
  <c r="T72" i="27"/>
  <c r="P23" i="27"/>
  <c r="P24" i="27"/>
  <c r="P92" i="27"/>
  <c r="M24" i="5"/>
  <c r="T17" i="27"/>
  <c r="U17" i="27" s="1"/>
  <c r="T27" i="27"/>
  <c r="T55" i="27"/>
  <c r="U55" i="27" s="1"/>
  <c r="M31" i="5"/>
  <c r="M46" i="5"/>
  <c r="P83" i="27"/>
  <c r="T89" i="27"/>
  <c r="M88" i="5"/>
  <c r="P89" i="27"/>
  <c r="M57" i="5"/>
  <c r="M30" i="5"/>
  <c r="T47" i="27"/>
  <c r="M7" i="5"/>
  <c r="H129" i="7"/>
  <c r="J129" i="7"/>
  <c r="I129" i="7"/>
  <c r="H128" i="19"/>
  <c r="I128" i="19"/>
  <c r="J128" i="19"/>
  <c r="E7" i="5"/>
  <c r="F31" i="5"/>
  <c r="F93" i="5"/>
  <c r="G199" i="31"/>
  <c r="T49" i="26"/>
  <c r="T52" i="26"/>
  <c r="K44" i="5"/>
  <c r="T47" i="25"/>
  <c r="K35" i="5"/>
  <c r="T50" i="25"/>
  <c r="T49" i="25"/>
  <c r="T43" i="20"/>
  <c r="T46" i="20"/>
  <c r="J118" i="20"/>
  <c r="I62" i="31"/>
  <c r="I118" i="20"/>
  <c r="H62" i="31"/>
  <c r="G62" i="31"/>
  <c r="H118" i="20"/>
  <c r="H111" i="19"/>
  <c r="J111" i="19"/>
  <c r="I111" i="19"/>
  <c r="T21" i="19"/>
  <c r="I61" i="5"/>
  <c r="I6" i="5"/>
  <c r="I79" i="5"/>
  <c r="T65" i="25"/>
  <c r="J124" i="20"/>
  <c r="I124" i="20"/>
  <c r="H124" i="20"/>
  <c r="M18" i="5"/>
  <c r="J123" i="7"/>
  <c r="H123" i="7"/>
  <c r="I123" i="7"/>
  <c r="T57" i="26"/>
  <c r="T54" i="24"/>
  <c r="T72" i="22"/>
  <c r="T71" i="22"/>
  <c r="I45" i="31"/>
  <c r="J127" i="19"/>
  <c r="J125" i="19"/>
  <c r="I125" i="19"/>
  <c r="H45" i="31"/>
  <c r="G45" i="31"/>
  <c r="H125" i="19"/>
  <c r="J119" i="20"/>
  <c r="I63" i="31"/>
  <c r="I119" i="20"/>
  <c r="H63" i="31"/>
  <c r="H119" i="20"/>
  <c r="G63" i="31"/>
  <c r="H117" i="7"/>
  <c r="I117" i="7"/>
  <c r="J117" i="7"/>
  <c r="T12" i="26"/>
  <c r="T15" i="26"/>
  <c r="K24" i="5"/>
  <c r="P11" i="25"/>
  <c r="J45" i="5"/>
  <c r="T12" i="24"/>
  <c r="T15" i="24"/>
  <c r="J24" i="5"/>
  <c r="T11" i="24"/>
  <c r="T14" i="24"/>
  <c r="T13" i="24"/>
  <c r="T16" i="24"/>
  <c r="T13" i="22"/>
  <c r="T16" i="22"/>
  <c r="I24" i="5"/>
  <c r="T12" i="23"/>
  <c r="T11" i="23"/>
  <c r="T14" i="23"/>
  <c r="T12" i="22"/>
  <c r="T15" i="22"/>
  <c r="T11" i="22"/>
  <c r="T14" i="22"/>
  <c r="H45" i="5"/>
  <c r="G51" i="5"/>
  <c r="T12" i="21"/>
  <c r="T15" i="21"/>
  <c r="G45" i="5"/>
  <c r="J105" i="21"/>
  <c r="I105" i="21"/>
  <c r="T16" i="21"/>
  <c r="F48" i="5"/>
  <c r="H108" i="19"/>
  <c r="J108" i="19"/>
  <c r="I108" i="19"/>
  <c r="E24" i="5"/>
  <c r="F45" i="5"/>
  <c r="J125" i="20"/>
  <c r="I125" i="20"/>
  <c r="H125" i="20"/>
  <c r="J105" i="20"/>
  <c r="I52" i="31"/>
  <c r="H105" i="20"/>
  <c r="G52" i="31"/>
  <c r="I105" i="20"/>
  <c r="H52" i="31"/>
  <c r="T13" i="20"/>
  <c r="T16" i="20"/>
  <c r="I103" i="7"/>
  <c r="J103" i="7"/>
  <c r="H103" i="7"/>
  <c r="H51" i="31"/>
  <c r="I104" i="20"/>
  <c r="G51" i="31"/>
  <c r="H104" i="20"/>
  <c r="T7" i="20"/>
  <c r="F44" i="5"/>
  <c r="I51" i="31"/>
  <c r="J104" i="20"/>
  <c r="P25" i="7"/>
  <c r="F24" i="31" s="1"/>
  <c r="T92" i="27"/>
  <c r="U92" i="27" s="1"/>
  <c r="T83" i="27"/>
  <c r="T86" i="27"/>
  <c r="T85" i="27"/>
  <c r="T88" i="27"/>
  <c r="T84" i="27"/>
  <c r="T87" i="27"/>
  <c r="T17" i="21"/>
  <c r="U17" i="21" s="1"/>
  <c r="T17" i="22"/>
  <c r="U17" i="22" s="1"/>
  <c r="T17" i="25"/>
  <c r="U17" i="25" s="1"/>
  <c r="P18" i="26"/>
  <c r="T18" i="26"/>
  <c r="U18" i="26" s="1"/>
  <c r="P17" i="27"/>
  <c r="P77" i="27"/>
  <c r="P72" i="27"/>
  <c r="T74" i="27"/>
  <c r="T66" i="27"/>
  <c r="T69" i="27"/>
  <c r="P66" i="27"/>
  <c r="T68" i="27"/>
  <c r="T71" i="27"/>
  <c r="T67" i="27"/>
  <c r="T70" i="27"/>
  <c r="P60" i="27"/>
  <c r="T62" i="27"/>
  <c r="T65" i="27"/>
  <c r="T61" i="27"/>
  <c r="T64" i="27"/>
  <c r="T60" i="27"/>
  <c r="T63" i="27"/>
  <c r="T57" i="27"/>
  <c r="T59" i="27"/>
  <c r="P57" i="27"/>
  <c r="T58" i="27"/>
  <c r="P55" i="27"/>
  <c r="P56" i="27"/>
  <c r="F218" i="31" s="1"/>
  <c r="P50" i="27"/>
  <c r="T50" i="27"/>
  <c r="T44" i="27"/>
  <c r="T45" i="27"/>
  <c r="T49" i="27"/>
  <c r="P43" i="27"/>
  <c r="T43" i="27"/>
  <c r="T46" i="27"/>
  <c r="T41" i="27"/>
  <c r="P39" i="27"/>
  <c r="F214" i="31" s="1"/>
  <c r="T40" i="27"/>
  <c r="T39" i="27"/>
  <c r="T42" i="27"/>
  <c r="T36" i="27"/>
  <c r="T34" i="27"/>
  <c r="T37" i="27"/>
  <c r="M152" i="5"/>
  <c r="T35" i="27"/>
  <c r="T38" i="27"/>
  <c r="P33" i="27"/>
  <c r="F213" i="31" s="1"/>
  <c r="P26" i="27"/>
  <c r="F212" i="31" s="1"/>
  <c r="T28" i="27"/>
  <c r="P11" i="27"/>
  <c r="T12" i="27"/>
  <c r="T15" i="27"/>
  <c r="T6" i="27"/>
  <c r="T9" i="27"/>
  <c r="P5" i="27"/>
  <c r="T5" i="27"/>
  <c r="T8" i="27"/>
  <c r="T90" i="26"/>
  <c r="T86" i="26"/>
  <c r="T89" i="26"/>
  <c r="P86" i="26"/>
  <c r="T87" i="26"/>
  <c r="P80" i="26"/>
  <c r="T82" i="26"/>
  <c r="T85" i="26"/>
  <c r="T81" i="26"/>
  <c r="T84" i="26"/>
  <c r="P75" i="26"/>
  <c r="T76" i="26"/>
  <c r="T75" i="26"/>
  <c r="T69" i="26"/>
  <c r="T72" i="26"/>
  <c r="P69" i="26"/>
  <c r="T71" i="26"/>
  <c r="T74" i="26"/>
  <c r="T79" i="26"/>
  <c r="U79" i="26" s="1"/>
  <c r="P63" i="26"/>
  <c r="T63" i="26"/>
  <c r="T66" i="26"/>
  <c r="T68" i="26"/>
  <c r="T64" i="26"/>
  <c r="T67" i="26"/>
  <c r="T58" i="26"/>
  <c r="U58" i="26" s="1"/>
  <c r="P58" i="26"/>
  <c r="P59" i="26"/>
  <c r="P55" i="26"/>
  <c r="F195" i="31" s="1"/>
  <c r="T56" i="26"/>
  <c r="T55" i="26"/>
  <c r="L30" i="5"/>
  <c r="T40" i="26"/>
  <c r="T48" i="26"/>
  <c r="P40" i="26"/>
  <c r="F193" i="31" s="1"/>
  <c r="T47" i="26"/>
  <c r="L44" i="5"/>
  <c r="L24" i="5"/>
  <c r="L152" i="5"/>
  <c r="T51" i="26"/>
  <c r="T54" i="26"/>
  <c r="T50" i="26"/>
  <c r="T53" i="26"/>
  <c r="P49" i="26"/>
  <c r="F194" i="31" s="1"/>
  <c r="T39" i="26"/>
  <c r="T34" i="26"/>
  <c r="P32" i="26"/>
  <c r="F192" i="31" s="1"/>
  <c r="T33" i="26"/>
  <c r="T38" i="26"/>
  <c r="T27" i="26"/>
  <c r="T26" i="26"/>
  <c r="P26" i="26"/>
  <c r="F191" i="31" s="1"/>
  <c r="P24" i="26"/>
  <c r="F198" i="31" s="1"/>
  <c r="P11" i="26"/>
  <c r="F183" i="31" s="1"/>
  <c r="T11" i="26"/>
  <c r="T14" i="26"/>
  <c r="P5" i="26"/>
  <c r="T84" i="25"/>
  <c r="T87" i="25"/>
  <c r="T83" i="25"/>
  <c r="T86" i="25"/>
  <c r="T76" i="25"/>
  <c r="T79" i="25"/>
  <c r="P76" i="25"/>
  <c r="T77" i="25"/>
  <c r="T80" i="25"/>
  <c r="T74" i="25"/>
  <c r="U74" i="25" s="1"/>
  <c r="P71" i="25"/>
  <c r="T73" i="25"/>
  <c r="T72" i="25"/>
  <c r="T71" i="25"/>
  <c r="T70" i="25"/>
  <c r="T69" i="25"/>
  <c r="T68" i="25"/>
  <c r="P68" i="25"/>
  <c r="T66" i="25"/>
  <c r="T60" i="25"/>
  <c r="T63" i="25"/>
  <c r="T62" i="25"/>
  <c r="T67" i="25"/>
  <c r="P60" i="25"/>
  <c r="T61" i="25"/>
  <c r="T64" i="25"/>
  <c r="T58" i="25"/>
  <c r="T57" i="25"/>
  <c r="P57" i="25"/>
  <c r="T53" i="25"/>
  <c r="P52" i="25"/>
  <c r="T52" i="25"/>
  <c r="T46" i="25"/>
  <c r="T48" i="25"/>
  <c r="T51" i="25"/>
  <c r="P46" i="25"/>
  <c r="T42" i="25"/>
  <c r="T45" i="25"/>
  <c r="T44" i="25"/>
  <c r="P42" i="25"/>
  <c r="K152" i="5"/>
  <c r="P32" i="25"/>
  <c r="F170" i="31" s="1"/>
  <c r="T32" i="25"/>
  <c r="T28" i="25"/>
  <c r="P26" i="25"/>
  <c r="P24" i="25"/>
  <c r="T18" i="25"/>
  <c r="U18" i="25" s="1"/>
  <c r="P18" i="25"/>
  <c r="P17" i="25"/>
  <c r="T11" i="25"/>
  <c r="T14" i="25"/>
  <c r="T12" i="25"/>
  <c r="T15" i="25"/>
  <c r="T5" i="25"/>
  <c r="T8" i="25"/>
  <c r="P5" i="25"/>
  <c r="F161" i="31" s="1"/>
  <c r="T7" i="25"/>
  <c r="T10" i="25"/>
  <c r="T6" i="25"/>
  <c r="T9" i="25"/>
  <c r="P81" i="24"/>
  <c r="T83" i="24"/>
  <c r="T86" i="24"/>
  <c r="T82" i="24"/>
  <c r="T85" i="24"/>
  <c r="T84" i="24"/>
  <c r="T81" i="24"/>
  <c r="T79" i="24"/>
  <c r="P78" i="24"/>
  <c r="T74" i="24"/>
  <c r="T73" i="24"/>
  <c r="P73" i="24"/>
  <c r="T63" i="24"/>
  <c r="T64" i="24"/>
  <c r="J41" i="5"/>
  <c r="T66" i="24"/>
  <c r="T69" i="24"/>
  <c r="T65" i="24"/>
  <c r="T68" i="24"/>
  <c r="P65" i="24"/>
  <c r="T62" i="24"/>
  <c r="P62" i="24"/>
  <c r="P57" i="24"/>
  <c r="P58" i="24"/>
  <c r="T55" i="24"/>
  <c r="P54" i="24"/>
  <c r="F151" i="31" s="1"/>
  <c r="P40" i="24"/>
  <c r="T40" i="24"/>
  <c r="P48" i="24"/>
  <c r="T51" i="24"/>
  <c r="T50" i="24"/>
  <c r="T49" i="24"/>
  <c r="T52" i="24"/>
  <c r="T33" i="24"/>
  <c r="T37" i="24"/>
  <c r="P32" i="24"/>
  <c r="T36" i="24"/>
  <c r="T32" i="24"/>
  <c r="T35" i="24"/>
  <c r="T28" i="24"/>
  <c r="P26" i="24"/>
  <c r="T27" i="24"/>
  <c r="P24" i="24"/>
  <c r="T24" i="24"/>
  <c r="U24" i="24" s="1"/>
  <c r="P11" i="24"/>
  <c r="P17" i="24"/>
  <c r="F140" i="31" s="1"/>
  <c r="T10" i="24"/>
  <c r="P5" i="24"/>
  <c r="T9" i="24"/>
  <c r="T7" i="24"/>
  <c r="T6" i="24"/>
  <c r="J152" i="5"/>
  <c r="T5" i="24"/>
  <c r="P86" i="23"/>
  <c r="T87" i="23"/>
  <c r="T90" i="23"/>
  <c r="T86" i="23"/>
  <c r="T89" i="23"/>
  <c r="T88" i="23"/>
  <c r="T91" i="23"/>
  <c r="P80" i="23"/>
  <c r="T78" i="23"/>
  <c r="U78" i="23" s="1"/>
  <c r="I32" i="5"/>
  <c r="P75" i="23"/>
  <c r="T77" i="23"/>
  <c r="T76" i="23"/>
  <c r="T75" i="23"/>
  <c r="T73" i="23"/>
  <c r="T72" i="23"/>
  <c r="P72" i="23"/>
  <c r="T74" i="23"/>
  <c r="T64" i="23"/>
  <c r="P62" i="23"/>
  <c r="T62" i="23"/>
  <c r="T65" i="23"/>
  <c r="T63" i="23"/>
  <c r="T66" i="23"/>
  <c r="T56" i="23"/>
  <c r="U56" i="23" s="1"/>
  <c r="P53" i="23"/>
  <c r="T53" i="23"/>
  <c r="T49" i="23"/>
  <c r="T52" i="23"/>
  <c r="P47" i="23"/>
  <c r="T48" i="23"/>
  <c r="T51" i="23"/>
  <c r="T43" i="23"/>
  <c r="T46" i="23"/>
  <c r="P43" i="23"/>
  <c r="T45" i="23"/>
  <c r="T44" i="23"/>
  <c r="T41" i="23"/>
  <c r="T40" i="23"/>
  <c r="P32" i="23"/>
  <c r="I152" i="5"/>
  <c r="T33" i="23"/>
  <c r="T39" i="23"/>
  <c r="T32" i="23"/>
  <c r="T38" i="23"/>
  <c r="T34" i="23"/>
  <c r="T42" i="23"/>
  <c r="T26" i="23"/>
  <c r="P26" i="23"/>
  <c r="T27" i="23"/>
  <c r="T23" i="20"/>
  <c r="U23" i="20" s="1"/>
  <c r="P23" i="20"/>
  <c r="P24" i="23"/>
  <c r="T24" i="23"/>
  <c r="U24" i="23" s="1"/>
  <c r="T17" i="23"/>
  <c r="U17" i="23" s="1"/>
  <c r="P18" i="23"/>
  <c r="T15" i="23"/>
  <c r="P11" i="23"/>
  <c r="I57" i="5"/>
  <c r="P5" i="23"/>
  <c r="T6" i="23"/>
  <c r="T9" i="23"/>
  <c r="T5" i="23"/>
  <c r="T8" i="23"/>
  <c r="T7" i="23"/>
  <c r="T10" i="23"/>
  <c r="T75" i="22"/>
  <c r="T78" i="22"/>
  <c r="T74" i="22"/>
  <c r="T77" i="22"/>
  <c r="P70" i="22"/>
  <c r="H32" i="5"/>
  <c r="P68" i="22"/>
  <c r="P69" i="22"/>
  <c r="T68" i="22"/>
  <c r="U68" i="22" s="1"/>
  <c r="T66" i="22"/>
  <c r="T65" i="22"/>
  <c r="P65" i="22"/>
  <c r="T67" i="22"/>
  <c r="P53" i="22"/>
  <c r="T60" i="22"/>
  <c r="T63" i="22"/>
  <c r="T59" i="22"/>
  <c r="T62" i="22"/>
  <c r="P59" i="22"/>
  <c r="T61" i="22"/>
  <c r="T64" i="22"/>
  <c r="T48" i="22"/>
  <c r="U48" i="22" s="1"/>
  <c r="T49" i="22"/>
  <c r="U49" i="22" s="1"/>
  <c r="P48" i="22"/>
  <c r="P49" i="22"/>
  <c r="P45" i="22"/>
  <c r="T46" i="22"/>
  <c r="T38" i="22"/>
  <c r="P35" i="22"/>
  <c r="T39" i="22"/>
  <c r="T42" i="22"/>
  <c r="T41" i="22"/>
  <c r="T44" i="22"/>
  <c r="P39" i="22"/>
  <c r="H152" i="5"/>
  <c r="T34" i="22"/>
  <c r="P29" i="22"/>
  <c r="F104" i="31" s="1"/>
  <c r="T31" i="22"/>
  <c r="T29" i="22"/>
  <c r="P26" i="22"/>
  <c r="F103" i="31" s="1"/>
  <c r="T27" i="22"/>
  <c r="T26" i="22"/>
  <c r="T28" i="22"/>
  <c r="P24" i="22"/>
  <c r="T24" i="22"/>
  <c r="U24" i="22" s="1"/>
  <c r="P17" i="22"/>
  <c r="F96" i="31" s="1"/>
  <c r="P11" i="22"/>
  <c r="P5" i="22"/>
  <c r="P88" i="21"/>
  <c r="P95" i="21"/>
  <c r="P80" i="21"/>
  <c r="P77" i="21"/>
  <c r="T76" i="21"/>
  <c r="T48" i="21"/>
  <c r="P51" i="21"/>
  <c r="K120" i="21" s="1"/>
  <c r="T33" i="21"/>
  <c r="T36" i="21"/>
  <c r="T49" i="21"/>
  <c r="T56" i="21"/>
  <c r="T57" i="21"/>
  <c r="P65" i="21"/>
  <c r="P71" i="21"/>
  <c r="T86" i="21"/>
  <c r="T95" i="21"/>
  <c r="U95" i="21" s="1"/>
  <c r="P19" i="21"/>
  <c r="T11" i="21"/>
  <c r="T14" i="21"/>
  <c r="T79" i="21"/>
  <c r="T20" i="21"/>
  <c r="P24" i="21"/>
  <c r="T28" i="21"/>
  <c r="T44" i="21"/>
  <c r="T50" i="21"/>
  <c r="T51" i="21"/>
  <c r="T54" i="21"/>
  <c r="T58" i="21"/>
  <c r="T84" i="21"/>
  <c r="T87" i="21"/>
  <c r="T94" i="21"/>
  <c r="U94" i="21" s="1"/>
  <c r="P60" i="21"/>
  <c r="P61" i="21"/>
  <c r="P82" i="21"/>
  <c r="T32" i="21"/>
  <c r="T43" i="21"/>
  <c r="T35" i="21"/>
  <c r="T34" i="21"/>
  <c r="T37" i="19"/>
  <c r="T39" i="19"/>
  <c r="T40" i="19"/>
  <c r="T27" i="21"/>
  <c r="P17" i="21"/>
  <c r="P11" i="21"/>
  <c r="T5" i="21"/>
  <c r="T10" i="21"/>
  <c r="G152" i="5"/>
  <c r="P5" i="21"/>
  <c r="P81" i="20"/>
  <c r="T82" i="20"/>
  <c r="T85" i="20"/>
  <c r="T81" i="20"/>
  <c r="P75" i="20"/>
  <c r="T77" i="20"/>
  <c r="T80" i="20"/>
  <c r="T73" i="20"/>
  <c r="U73" i="20" s="1"/>
  <c r="F32" i="5"/>
  <c r="T74" i="20"/>
  <c r="U74" i="20" s="1"/>
  <c r="P74" i="20"/>
  <c r="P70" i="20"/>
  <c r="T70" i="20"/>
  <c r="T65" i="20"/>
  <c r="T64" i="20"/>
  <c r="T66" i="20"/>
  <c r="T69" i="20"/>
  <c r="P64" i="20"/>
  <c r="T67" i="20"/>
  <c r="T62" i="20"/>
  <c r="F152" i="5"/>
  <c r="T57" i="20"/>
  <c r="T60" i="20"/>
  <c r="T59" i="20"/>
  <c r="T63" i="20"/>
  <c r="P57" i="20"/>
  <c r="T58" i="20"/>
  <c r="T50" i="20"/>
  <c r="P53" i="20"/>
  <c r="T53" i="20"/>
  <c r="U53" i="20" s="1"/>
  <c r="P52" i="20"/>
  <c r="P49" i="20"/>
  <c r="T49" i="20"/>
  <c r="T48" i="20"/>
  <c r="P43" i="20"/>
  <c r="F61" i="31" s="1"/>
  <c r="T44" i="20"/>
  <c r="T47" i="20"/>
  <c r="T40" i="20"/>
  <c r="P39" i="20"/>
  <c r="P31" i="20"/>
  <c r="F60" i="31" s="1"/>
  <c r="T31" i="20"/>
  <c r="T36" i="20"/>
  <c r="P25" i="20"/>
  <c r="F59" i="31" s="1"/>
  <c r="T27" i="20"/>
  <c r="T25" i="20"/>
  <c r="T11" i="20"/>
  <c r="T14" i="20"/>
  <c r="P11" i="20"/>
  <c r="T12" i="20"/>
  <c r="T5" i="20"/>
  <c r="T10" i="20"/>
  <c r="P5" i="20"/>
  <c r="T6" i="20"/>
  <c r="T8" i="20"/>
  <c r="T85" i="19"/>
  <c r="P85" i="19"/>
  <c r="T81" i="19"/>
  <c r="P78" i="19"/>
  <c r="T66" i="19"/>
  <c r="T69" i="19"/>
  <c r="T60" i="19"/>
  <c r="T59" i="19"/>
  <c r="T62" i="19"/>
  <c r="T63" i="19"/>
  <c r="T56" i="19"/>
  <c r="T42" i="19"/>
  <c r="T41" i="19"/>
  <c r="T45" i="19"/>
  <c r="T52" i="19"/>
  <c r="T48" i="19"/>
  <c r="T84" i="19"/>
  <c r="T15" i="19"/>
  <c r="T10" i="19"/>
  <c r="T14" i="19"/>
  <c r="P19" i="19"/>
  <c r="P22" i="19"/>
  <c r="T24" i="19"/>
  <c r="U24" i="19" s="1"/>
  <c r="T25" i="19"/>
  <c r="U25" i="19" s="1"/>
  <c r="P51" i="19"/>
  <c r="G122" i="19" s="1"/>
  <c r="T9" i="19"/>
  <c r="T16" i="19"/>
  <c r="P56" i="19"/>
  <c r="T88" i="19"/>
  <c r="T46" i="19"/>
  <c r="T49" i="19"/>
  <c r="T53" i="19"/>
  <c r="T54" i="19"/>
  <c r="U54" i="19" s="1"/>
  <c r="T55" i="19"/>
  <c r="U55" i="19" s="1"/>
  <c r="T79" i="19"/>
  <c r="T82" i="19"/>
  <c r="P71" i="19"/>
  <c r="G129" i="19" s="1"/>
  <c r="T20" i="19"/>
  <c r="P23" i="19"/>
  <c r="P32" i="19"/>
  <c r="P54" i="19"/>
  <c r="P55" i="19"/>
  <c r="T57" i="19"/>
  <c r="T61" i="19"/>
  <c r="T64" i="19"/>
  <c r="T65" i="19"/>
  <c r="T68" i="19"/>
  <c r="P79" i="19"/>
  <c r="T87" i="19"/>
  <c r="T91" i="19"/>
  <c r="T96" i="19"/>
  <c r="U96" i="19" s="1"/>
  <c r="P24" i="19"/>
  <c r="P25" i="19"/>
  <c r="T33" i="19"/>
  <c r="P41" i="19"/>
  <c r="T43" i="19"/>
  <c r="T47" i="19"/>
  <c r="T50" i="19"/>
  <c r="T51" i="19"/>
  <c r="P59" i="19"/>
  <c r="T80" i="19"/>
  <c r="T83" i="19"/>
  <c r="T94" i="19"/>
  <c r="T95" i="19"/>
  <c r="U95" i="19" s="1"/>
  <c r="T19" i="19"/>
  <c r="T27" i="19"/>
  <c r="P45" i="19"/>
  <c r="P65" i="19"/>
  <c r="T67" i="19"/>
  <c r="T70" i="19"/>
  <c r="T71" i="19"/>
  <c r="T86" i="19"/>
  <c r="T89" i="19"/>
  <c r="T26" i="19"/>
  <c r="T28" i="19"/>
  <c r="P26" i="19"/>
  <c r="P18" i="19"/>
  <c r="P17" i="19"/>
  <c r="T17" i="19"/>
  <c r="U17" i="19" s="1"/>
  <c r="P11" i="19"/>
  <c r="T12" i="19"/>
  <c r="P5" i="19"/>
  <c r="T5" i="19"/>
  <c r="P61" i="7"/>
  <c r="T53" i="21"/>
  <c r="T75" i="20"/>
  <c r="T78" i="20"/>
  <c r="T61" i="20"/>
  <c r="T68" i="20"/>
  <c r="T75" i="21"/>
  <c r="T21" i="20"/>
  <c r="U21" i="20" s="1"/>
  <c r="T51" i="20"/>
  <c r="T52" i="20"/>
  <c r="U52" i="20" s="1"/>
  <c r="T84" i="20"/>
  <c r="T13" i="21"/>
  <c r="T9" i="20"/>
  <c r="T59" i="21"/>
  <c r="U62" i="21"/>
  <c r="U92" i="26"/>
  <c r="T15" i="20"/>
  <c r="U81" i="29"/>
  <c r="V24" i="26"/>
  <c r="T34" i="19"/>
  <c r="T17" i="20"/>
  <c r="U17" i="20" s="1"/>
  <c r="T20" i="20"/>
  <c r="T35" i="20"/>
  <c r="T45" i="20"/>
  <c r="T24" i="21"/>
  <c r="U24" i="21" s="1"/>
  <c r="T69" i="21"/>
  <c r="T82" i="21"/>
  <c r="T85" i="21"/>
  <c r="T91" i="21"/>
  <c r="U87" i="29"/>
  <c r="P5" i="7"/>
  <c r="T38" i="21"/>
  <c r="T26" i="21"/>
  <c r="T7" i="21"/>
  <c r="T26" i="20"/>
  <c r="T36" i="19"/>
  <c r="T35" i="19"/>
  <c r="T32" i="19"/>
  <c r="T13" i="19"/>
  <c r="E152" i="5"/>
  <c r="T11" i="19"/>
  <c r="T8" i="19"/>
  <c r="T7" i="19"/>
  <c r="T6" i="19"/>
  <c r="W58" i="29"/>
  <c r="W75" i="29"/>
  <c r="W26" i="29"/>
  <c r="U75" i="29"/>
  <c r="W59" i="28"/>
  <c r="W63" i="26"/>
  <c r="W80" i="26"/>
  <c r="W23" i="20"/>
  <c r="U54" i="20"/>
  <c r="P41" i="7"/>
  <c r="P70" i="7"/>
  <c r="G125" i="7" s="1"/>
  <c r="P19" i="7"/>
  <c r="G106" i="7" s="1"/>
  <c r="P11" i="7"/>
  <c r="P22" i="7"/>
  <c r="G107" i="7" s="1"/>
  <c r="P52" i="7"/>
  <c r="P84" i="7"/>
  <c r="G130" i="7" s="1"/>
  <c r="P88" i="7"/>
  <c r="P87" i="7"/>
  <c r="G131" i="7" s="1"/>
  <c r="P78" i="7"/>
  <c r="P72" i="7"/>
  <c r="W72" i="7" s="1"/>
  <c r="P71" i="7"/>
  <c r="P67" i="7"/>
  <c r="G124" i="7" s="1"/>
  <c r="P50" i="7"/>
  <c r="G118" i="7" s="1"/>
  <c r="P47" i="7"/>
  <c r="P37" i="7"/>
  <c r="P29" i="7"/>
  <c r="P24" i="7"/>
  <c r="W24" i="7" s="1"/>
  <c r="P23" i="7"/>
  <c r="P18" i="7"/>
  <c r="P17" i="7"/>
  <c r="I55" i="7"/>
  <c r="S5" i="7"/>
  <c r="I5" i="7"/>
  <c r="W76" i="28" l="1"/>
  <c r="W24" i="29"/>
  <c r="F262" i="31"/>
  <c r="G134" i="20"/>
  <c r="F132" i="31"/>
  <c r="F88" i="31"/>
  <c r="F240" i="31"/>
  <c r="H177" i="31"/>
  <c r="H178" i="31" s="1"/>
  <c r="U65" i="21"/>
  <c r="U19" i="23"/>
  <c r="U92" i="23"/>
  <c r="U19" i="29"/>
  <c r="U64" i="29"/>
  <c r="U70" i="29"/>
  <c r="U55" i="29"/>
  <c r="V3" i="34"/>
  <c r="U19" i="27"/>
  <c r="U82" i="28"/>
  <c r="U58" i="29"/>
  <c r="V3" i="35"/>
  <c r="F97" i="31"/>
  <c r="U56" i="28"/>
  <c r="H145" i="31"/>
  <c r="I145" i="31"/>
  <c r="H123" i="31"/>
  <c r="H134" i="31" s="1"/>
  <c r="G108" i="7"/>
  <c r="I264" i="31"/>
  <c r="H264" i="31"/>
  <c r="H156" i="31"/>
  <c r="G116" i="7"/>
  <c r="G264" i="31"/>
  <c r="I112" i="31"/>
  <c r="H101" i="31"/>
  <c r="I156" i="31"/>
  <c r="G189" i="31"/>
  <c r="G200" i="31" s="1"/>
  <c r="H210" i="31"/>
  <c r="I134" i="31"/>
  <c r="I189" i="31"/>
  <c r="I200" i="31" s="1"/>
  <c r="G123" i="31"/>
  <c r="G156" i="31"/>
  <c r="F263" i="31"/>
  <c r="G243" i="31"/>
  <c r="I243" i="31"/>
  <c r="F111" i="31"/>
  <c r="G101" i="31"/>
  <c r="I101" i="31"/>
  <c r="F154" i="31"/>
  <c r="W80" i="23"/>
  <c r="G112" i="31"/>
  <c r="W5" i="29"/>
  <c r="W3" i="29" s="1"/>
  <c r="F253" i="31"/>
  <c r="F242" i="31"/>
  <c r="H243" i="31"/>
  <c r="F231" i="31"/>
  <c r="G219" i="31"/>
  <c r="F215" i="31"/>
  <c r="I210" i="31"/>
  <c r="F207" i="31"/>
  <c r="F185" i="31"/>
  <c r="F189" i="31" s="1"/>
  <c r="G145" i="31"/>
  <c r="G133" i="31"/>
  <c r="H112" i="31"/>
  <c r="G122" i="20"/>
  <c r="I177" i="31"/>
  <c r="I178" i="31" s="1"/>
  <c r="F166" i="31"/>
  <c r="G57" i="31"/>
  <c r="G109" i="20"/>
  <c r="I68" i="31"/>
  <c r="H68" i="31"/>
  <c r="G68" i="31"/>
  <c r="I57" i="31"/>
  <c r="H57" i="31"/>
  <c r="H46" i="31"/>
  <c r="G46" i="31"/>
  <c r="G36" i="31"/>
  <c r="I46" i="31"/>
  <c r="H36" i="31"/>
  <c r="I36" i="31"/>
  <c r="G120" i="7"/>
  <c r="F23" i="31"/>
  <c r="I79" i="31"/>
  <c r="S3" i="5"/>
  <c r="H79" i="31"/>
  <c r="F145" i="31"/>
  <c r="U39" i="20"/>
  <c r="U87" i="20"/>
  <c r="U71" i="28"/>
  <c r="U32" i="29"/>
  <c r="U50" i="29"/>
  <c r="H200" i="31"/>
  <c r="U89" i="27"/>
  <c r="U11" i="29"/>
  <c r="H219" i="31"/>
  <c r="U77" i="27"/>
  <c r="U26" i="29"/>
  <c r="U5" i="29"/>
  <c r="U40" i="29"/>
  <c r="G89" i="31"/>
  <c r="G90" i="31" s="1"/>
  <c r="U44" i="29"/>
  <c r="V24" i="21"/>
  <c r="V23" i="20"/>
  <c r="U26" i="25"/>
  <c r="U76" i="28"/>
  <c r="U65" i="28"/>
  <c r="V3" i="33"/>
  <c r="W26" i="28"/>
  <c r="U59" i="28"/>
  <c r="U41" i="28"/>
  <c r="U88" i="28"/>
  <c r="U45" i="28"/>
  <c r="V24" i="28"/>
  <c r="U51" i="28"/>
  <c r="U11" i="28"/>
  <c r="U19" i="28"/>
  <c r="W24" i="28"/>
  <c r="W5" i="28"/>
  <c r="U5" i="28"/>
  <c r="U72" i="27"/>
  <c r="I219" i="31"/>
  <c r="U69" i="26"/>
  <c r="U5" i="26"/>
  <c r="U32" i="26"/>
  <c r="U63" i="26"/>
  <c r="U26" i="26"/>
  <c r="U80" i="26"/>
  <c r="U19" i="26"/>
  <c r="W5" i="26"/>
  <c r="U19" i="22"/>
  <c r="U79" i="22"/>
  <c r="F133" i="31"/>
  <c r="U80" i="23"/>
  <c r="U11" i="23"/>
  <c r="V24" i="23"/>
  <c r="U45" i="22"/>
  <c r="U50" i="22"/>
  <c r="U5" i="22"/>
  <c r="V24" i="22"/>
  <c r="U53" i="22"/>
  <c r="U35" i="22"/>
  <c r="K131" i="21"/>
  <c r="U18" i="20"/>
  <c r="U70" i="20"/>
  <c r="G113" i="20"/>
  <c r="G120" i="20"/>
  <c r="G110" i="20"/>
  <c r="G106" i="20"/>
  <c r="G126" i="20"/>
  <c r="G127" i="20"/>
  <c r="G130" i="20"/>
  <c r="W75" i="20"/>
  <c r="G131" i="20"/>
  <c r="W79" i="19"/>
  <c r="U40" i="26"/>
  <c r="U73" i="24"/>
  <c r="U58" i="23"/>
  <c r="G132" i="7"/>
  <c r="G14" i="31"/>
  <c r="H14" i="31"/>
  <c r="G105" i="7"/>
  <c r="G104" i="7"/>
  <c r="G114" i="7"/>
  <c r="G111" i="7"/>
  <c r="I14" i="31"/>
  <c r="I26" i="31" s="1"/>
  <c r="G113" i="7"/>
  <c r="G102" i="7"/>
  <c r="G115" i="7"/>
  <c r="W60" i="27"/>
  <c r="W76" i="25"/>
  <c r="F176" i="31"/>
  <c r="U19" i="25"/>
  <c r="U76" i="25"/>
  <c r="U59" i="24"/>
  <c r="U87" i="24"/>
  <c r="W24" i="26"/>
  <c r="G112" i="20"/>
  <c r="G110" i="7"/>
  <c r="U88" i="21"/>
  <c r="G128" i="20"/>
  <c r="G121" i="20"/>
  <c r="F66" i="31"/>
  <c r="G126" i="7"/>
  <c r="F54" i="31"/>
  <c r="G107" i="20"/>
  <c r="W59" i="19"/>
  <c r="H89" i="31"/>
  <c r="I89" i="31"/>
  <c r="U19" i="21"/>
  <c r="U92" i="19"/>
  <c r="U75" i="26"/>
  <c r="U73" i="22"/>
  <c r="U11" i="26"/>
  <c r="V24" i="27"/>
  <c r="U71" i="21"/>
  <c r="U78" i="24"/>
  <c r="U29" i="22"/>
  <c r="U49" i="26"/>
  <c r="U19" i="24"/>
  <c r="U77" i="21"/>
  <c r="F75" i="31"/>
  <c r="K106" i="21"/>
  <c r="W24" i="21"/>
  <c r="K112" i="21"/>
  <c r="K108" i="21"/>
  <c r="K110" i="21"/>
  <c r="K119" i="21"/>
  <c r="K107" i="21"/>
  <c r="F76" i="31"/>
  <c r="K115" i="21"/>
  <c r="K104" i="21"/>
  <c r="F73" i="31"/>
  <c r="K116" i="21"/>
  <c r="K130" i="21"/>
  <c r="K113" i="21"/>
  <c r="K109" i="21"/>
  <c r="W24" i="25"/>
  <c r="U71" i="25"/>
  <c r="U82" i="25"/>
  <c r="G167" i="31"/>
  <c r="W77" i="27"/>
  <c r="G128" i="7"/>
  <c r="U53" i="23"/>
  <c r="U86" i="23"/>
  <c r="W24" i="23"/>
  <c r="U26" i="23"/>
  <c r="U59" i="22"/>
  <c r="W24" i="22"/>
  <c r="U65" i="22"/>
  <c r="U54" i="24"/>
  <c r="G113" i="19"/>
  <c r="F35" i="31"/>
  <c r="G112" i="19"/>
  <c r="F39" i="31"/>
  <c r="G119" i="19"/>
  <c r="G130" i="19"/>
  <c r="G116" i="19"/>
  <c r="G124" i="19"/>
  <c r="F30" i="31"/>
  <c r="G107" i="19"/>
  <c r="F38" i="31"/>
  <c r="G118" i="19"/>
  <c r="W24" i="19"/>
  <c r="G115" i="19"/>
  <c r="G123" i="19"/>
  <c r="F42" i="31"/>
  <c r="G134" i="19"/>
  <c r="F32" i="31"/>
  <c r="G109" i="19"/>
  <c r="G127" i="19"/>
  <c r="G133" i="19"/>
  <c r="G110" i="19"/>
  <c r="F41" i="31"/>
  <c r="G121" i="19"/>
  <c r="F40" i="31"/>
  <c r="G120" i="19"/>
  <c r="G131" i="19"/>
  <c r="U11" i="24"/>
  <c r="U81" i="24"/>
  <c r="W5" i="24"/>
  <c r="U26" i="24"/>
  <c r="W24" i="24"/>
  <c r="W62" i="24"/>
  <c r="V24" i="24"/>
  <c r="U32" i="24"/>
  <c r="W78" i="24"/>
  <c r="G177" i="31"/>
  <c r="G210" i="31"/>
  <c r="U5" i="27"/>
  <c r="U57" i="27"/>
  <c r="U26" i="27"/>
  <c r="W24" i="27"/>
  <c r="U39" i="27"/>
  <c r="U60" i="27"/>
  <c r="U11" i="27"/>
  <c r="U83" i="27"/>
  <c r="G129" i="7"/>
  <c r="G128" i="19"/>
  <c r="F199" i="31"/>
  <c r="F62" i="31"/>
  <c r="G118" i="20"/>
  <c r="G111" i="19"/>
  <c r="U32" i="23"/>
  <c r="U47" i="23"/>
  <c r="U72" i="23"/>
  <c r="U75" i="23"/>
  <c r="W62" i="23"/>
  <c r="G124" i="20"/>
  <c r="G123" i="7"/>
  <c r="U55" i="26"/>
  <c r="W70" i="22"/>
  <c r="U70" i="22"/>
  <c r="G125" i="19"/>
  <c r="F45" i="31"/>
  <c r="U49" i="20"/>
  <c r="G119" i="20"/>
  <c r="F63" i="31"/>
  <c r="G117" i="7"/>
  <c r="W5" i="22"/>
  <c r="U11" i="22"/>
  <c r="U11" i="21"/>
  <c r="K105" i="21"/>
  <c r="W5" i="20"/>
  <c r="G108" i="19"/>
  <c r="G125" i="20"/>
  <c r="U86" i="26"/>
  <c r="F52" i="31"/>
  <c r="G105" i="20"/>
  <c r="G103" i="7"/>
  <c r="G104" i="20"/>
  <c r="F51" i="31"/>
  <c r="W5" i="23"/>
  <c r="U66" i="27"/>
  <c r="W26" i="27"/>
  <c r="U50" i="27"/>
  <c r="U43" i="27"/>
  <c r="U33" i="27"/>
  <c r="W5" i="27"/>
  <c r="W26" i="26"/>
  <c r="U68" i="25"/>
  <c r="W60" i="25"/>
  <c r="U60" i="25"/>
  <c r="U57" i="25"/>
  <c r="U32" i="25"/>
  <c r="U52" i="25"/>
  <c r="U46" i="25"/>
  <c r="W26" i="25"/>
  <c r="U42" i="25"/>
  <c r="U11" i="25"/>
  <c r="U5" i="25"/>
  <c r="W5" i="25"/>
  <c r="U62" i="24"/>
  <c r="U65" i="24"/>
  <c r="U40" i="24"/>
  <c r="U48" i="24"/>
  <c r="W26" i="24"/>
  <c r="U5" i="24"/>
  <c r="U62" i="23"/>
  <c r="U43" i="23"/>
  <c r="W26" i="23"/>
  <c r="U5" i="23"/>
  <c r="W53" i="22"/>
  <c r="W26" i="22"/>
  <c r="U39" i="22"/>
  <c r="U26" i="22"/>
  <c r="W82" i="21"/>
  <c r="W65" i="21"/>
  <c r="U32" i="21"/>
  <c r="W26" i="21"/>
  <c r="U44" i="21"/>
  <c r="U26" i="21"/>
  <c r="U51" i="21"/>
  <c r="W5" i="21"/>
  <c r="U57" i="21"/>
  <c r="U5" i="21"/>
  <c r="V24" i="19"/>
  <c r="U41" i="19"/>
  <c r="V75" i="29"/>
  <c r="U56" i="19"/>
  <c r="U81" i="20"/>
  <c r="U75" i="20"/>
  <c r="U64" i="20"/>
  <c r="W57" i="20"/>
  <c r="U57" i="20"/>
  <c r="U43" i="20"/>
  <c r="W25" i="20"/>
  <c r="U31" i="20"/>
  <c r="U25" i="20"/>
  <c r="U11" i="20"/>
  <c r="U5" i="20"/>
  <c r="U79" i="19"/>
  <c r="U71" i="19"/>
  <c r="U59" i="19"/>
  <c r="U32" i="19"/>
  <c r="U65" i="19"/>
  <c r="U85" i="19"/>
  <c r="U45" i="19"/>
  <c r="U19" i="19"/>
  <c r="U51" i="19"/>
  <c r="W5" i="19"/>
  <c r="U26" i="19"/>
  <c r="W26" i="19"/>
  <c r="U82" i="21"/>
  <c r="U11" i="19"/>
  <c r="W5" i="7"/>
  <c r="U5" i="19"/>
  <c r="P55" i="7"/>
  <c r="W55" i="7" s="1"/>
  <c r="D14" i="5"/>
  <c r="S14" i="5" s="1"/>
  <c r="Q5" i="7"/>
  <c r="D10" i="5"/>
  <c r="S10" i="5" s="1"/>
  <c r="D11" i="5"/>
  <c r="S11" i="5" s="1"/>
  <c r="D12" i="5"/>
  <c r="S12" i="5" s="1"/>
  <c r="D13" i="5"/>
  <c r="S13" i="5" s="1"/>
  <c r="D15" i="5"/>
  <c r="S15" i="5" s="1"/>
  <c r="D17" i="5"/>
  <c r="S17" i="5" s="1"/>
  <c r="D18" i="5"/>
  <c r="S18" i="5" s="1"/>
  <c r="D19" i="5"/>
  <c r="S19" i="5" s="1"/>
  <c r="D20" i="5"/>
  <c r="S20" i="5" s="1"/>
  <c r="D22" i="5"/>
  <c r="S22" i="5" s="1"/>
  <c r="D23" i="5"/>
  <c r="S23" i="5" s="1"/>
  <c r="D26" i="5"/>
  <c r="D28" i="5"/>
  <c r="S28" i="5" s="1"/>
  <c r="D29" i="5"/>
  <c r="S29" i="5" s="1"/>
  <c r="D36" i="5"/>
  <c r="S36" i="5" s="1"/>
  <c r="D37" i="5"/>
  <c r="S37" i="5" s="1"/>
  <c r="D88" i="5"/>
  <c r="S88" i="5" s="1"/>
  <c r="D89" i="5"/>
  <c r="S89" i="5" s="1"/>
  <c r="D90" i="5"/>
  <c r="S90" i="5" s="1"/>
  <c r="D91" i="5"/>
  <c r="S91" i="5" s="1"/>
  <c r="C27" i="30" s="1"/>
  <c r="D27" i="30" s="1"/>
  <c r="D92" i="5"/>
  <c r="S92" i="5" s="1"/>
  <c r="D94" i="5"/>
  <c r="S94" i="5" s="1"/>
  <c r="D95" i="5"/>
  <c r="S95" i="5" s="1"/>
  <c r="D96" i="5"/>
  <c r="S96" i="5" s="1"/>
  <c r="D97" i="5"/>
  <c r="S97" i="5" s="1"/>
  <c r="D98" i="5"/>
  <c r="S98" i="5" s="1"/>
  <c r="D99" i="5"/>
  <c r="S99" i="5" s="1"/>
  <c r="D100" i="5"/>
  <c r="S100" i="5" s="1"/>
  <c r="D101" i="5"/>
  <c r="S101" i="5" s="1"/>
  <c r="D102" i="5"/>
  <c r="S102" i="5" s="1"/>
  <c r="D103" i="5"/>
  <c r="S103" i="5" s="1"/>
  <c r="D104" i="5"/>
  <c r="S104" i="5" s="1"/>
  <c r="D105" i="5"/>
  <c r="S105" i="5" s="1"/>
  <c r="D106" i="5"/>
  <c r="S106" i="5" s="1"/>
  <c r="D107" i="5"/>
  <c r="S107" i="5" s="1"/>
  <c r="D108" i="5"/>
  <c r="S108" i="5" s="1"/>
  <c r="D109" i="5"/>
  <c r="S109" i="5" s="1"/>
  <c r="D110" i="5"/>
  <c r="S110" i="5" s="1"/>
  <c r="D111" i="5"/>
  <c r="S111" i="5" s="1"/>
  <c r="D112" i="5"/>
  <c r="S112" i="5" s="1"/>
  <c r="D113" i="5"/>
  <c r="S113" i="5" s="1"/>
  <c r="D114" i="5"/>
  <c r="S114" i="5" s="1"/>
  <c r="D115" i="5"/>
  <c r="S115" i="5" s="1"/>
  <c r="D116" i="5"/>
  <c r="S116" i="5" s="1"/>
  <c r="D117" i="5"/>
  <c r="S117" i="5" s="1"/>
  <c r="D118" i="5"/>
  <c r="S118" i="5" s="1"/>
  <c r="D119" i="5"/>
  <c r="S119" i="5" s="1"/>
  <c r="D120" i="5"/>
  <c r="S120" i="5" s="1"/>
  <c r="D121" i="5"/>
  <c r="S121" i="5" s="1"/>
  <c r="D122" i="5"/>
  <c r="S122" i="5" s="1"/>
  <c r="D123" i="5"/>
  <c r="S123" i="5" s="1"/>
  <c r="D124" i="5"/>
  <c r="S124" i="5" s="1"/>
  <c r="D125" i="5"/>
  <c r="S125" i="5" s="1"/>
  <c r="D126" i="5"/>
  <c r="S126" i="5" s="1"/>
  <c r="D127" i="5"/>
  <c r="S127" i="5" s="1"/>
  <c r="D128" i="5"/>
  <c r="S128" i="5" s="1"/>
  <c r="D129" i="5"/>
  <c r="S129" i="5" s="1"/>
  <c r="D130" i="5"/>
  <c r="S130" i="5" s="1"/>
  <c r="D131" i="5"/>
  <c r="S131" i="5" s="1"/>
  <c r="D132" i="5"/>
  <c r="S132" i="5" s="1"/>
  <c r="D133" i="5"/>
  <c r="S133" i="5" s="1"/>
  <c r="D134" i="5"/>
  <c r="S134" i="5" s="1"/>
  <c r="D135" i="5"/>
  <c r="S135" i="5" s="1"/>
  <c r="D136" i="5"/>
  <c r="S136" i="5" s="1"/>
  <c r="D137" i="5"/>
  <c r="S137" i="5" s="1"/>
  <c r="D138" i="5"/>
  <c r="S138" i="5" s="1"/>
  <c r="D139" i="5"/>
  <c r="S139" i="5" s="1"/>
  <c r="D140" i="5"/>
  <c r="S140" i="5" s="1"/>
  <c r="D141" i="5"/>
  <c r="S141" i="5" s="1"/>
  <c r="D142" i="5"/>
  <c r="S142" i="5" s="1"/>
  <c r="D143" i="5"/>
  <c r="S143" i="5" s="1"/>
  <c r="D144" i="5"/>
  <c r="S144" i="5" s="1"/>
  <c r="D145" i="5"/>
  <c r="S145" i="5" s="1"/>
  <c r="D146" i="5"/>
  <c r="S146" i="5" s="1"/>
  <c r="D147" i="5"/>
  <c r="S147" i="5" s="1"/>
  <c r="D148" i="5"/>
  <c r="S148" i="5" s="1"/>
  <c r="D149" i="5"/>
  <c r="S149" i="5" s="1"/>
  <c r="D150" i="5"/>
  <c r="S150" i="5" s="1"/>
  <c r="D151" i="5"/>
  <c r="S151" i="5" s="1"/>
  <c r="D87" i="5"/>
  <c r="S87" i="5" s="1"/>
  <c r="Q6" i="7"/>
  <c r="D86" i="5"/>
  <c r="S86" i="5" s="1"/>
  <c r="D84" i="5"/>
  <c r="S84" i="5" s="1"/>
  <c r="D85" i="5"/>
  <c r="S85" i="5" s="1"/>
  <c r="D83" i="5"/>
  <c r="S83" i="5" s="1"/>
  <c r="D78" i="5"/>
  <c r="D79" i="5"/>
  <c r="S79" i="5" s="1"/>
  <c r="D80" i="5"/>
  <c r="S80" i="5" s="1"/>
  <c r="D82" i="5"/>
  <c r="S82" i="5" s="1"/>
  <c r="D77" i="5"/>
  <c r="D72" i="5"/>
  <c r="S72" i="5" s="1"/>
  <c r="D74" i="5"/>
  <c r="S74" i="5" s="1"/>
  <c r="D75" i="5"/>
  <c r="S75" i="5" s="1"/>
  <c r="D76" i="5"/>
  <c r="S76" i="5" s="1"/>
  <c r="D71" i="5"/>
  <c r="S71" i="5" s="1"/>
  <c r="D70" i="5"/>
  <c r="S70" i="5" s="1"/>
  <c r="D69" i="5"/>
  <c r="S69" i="5" s="1"/>
  <c r="D68" i="5"/>
  <c r="S68" i="5" s="1"/>
  <c r="D9" i="5"/>
  <c r="S9" i="5" s="1"/>
  <c r="D61" i="5"/>
  <c r="S61" i="5" s="1"/>
  <c r="D62" i="5"/>
  <c r="S62" i="5" s="1"/>
  <c r="D63" i="5"/>
  <c r="S63" i="5" s="1"/>
  <c r="D64" i="5"/>
  <c r="S64" i="5" s="1"/>
  <c r="D65" i="5"/>
  <c r="S65" i="5" s="1"/>
  <c r="D60" i="5"/>
  <c r="S60" i="5" s="1"/>
  <c r="D55" i="5"/>
  <c r="S55" i="5" s="1"/>
  <c r="D56" i="5"/>
  <c r="S56" i="5" s="1"/>
  <c r="D57" i="5"/>
  <c r="S57" i="5" s="1"/>
  <c r="D58" i="5"/>
  <c r="S58" i="5" s="1"/>
  <c r="D59" i="5"/>
  <c r="S59" i="5" s="1"/>
  <c r="D53" i="5"/>
  <c r="D52" i="5"/>
  <c r="S52" i="5" s="1"/>
  <c r="D50" i="5"/>
  <c r="S50" i="5" s="1"/>
  <c r="D47" i="5"/>
  <c r="S47" i="5" s="1"/>
  <c r="D48" i="5"/>
  <c r="S48" i="5" s="1"/>
  <c r="C25" i="30" s="1"/>
  <c r="D25" i="30" s="1"/>
  <c r="D42" i="5"/>
  <c r="S42" i="5" s="1"/>
  <c r="D43" i="5"/>
  <c r="S43" i="5" s="1"/>
  <c r="D40" i="5"/>
  <c r="S40" i="5" s="1"/>
  <c r="D38" i="5"/>
  <c r="S38" i="5" s="1"/>
  <c r="D39" i="5"/>
  <c r="S39" i="5" s="1"/>
  <c r="D4" i="5"/>
  <c r="S4" i="5" s="1"/>
  <c r="C7" i="30" s="1"/>
  <c r="D7" i="5"/>
  <c r="S7" i="5" s="1"/>
  <c r="D27" i="5"/>
  <c r="S27" i="5" s="1"/>
  <c r="D33" i="5"/>
  <c r="S33" i="5" s="1"/>
  <c r="D24" i="5"/>
  <c r="S24" i="5" s="1"/>
  <c r="S8" i="7"/>
  <c r="S9" i="7"/>
  <c r="S10" i="7"/>
  <c r="Q78" i="7"/>
  <c r="Q79" i="7"/>
  <c r="Q80" i="7"/>
  <c r="Q81" i="7"/>
  <c r="Q82" i="7"/>
  <c r="Q83" i="7"/>
  <c r="Q84" i="7"/>
  <c r="Q85" i="7"/>
  <c r="Q86" i="7"/>
  <c r="T86" i="7" s="1"/>
  <c r="Q87" i="7"/>
  <c r="Q88" i="7"/>
  <c r="Q66" i="7"/>
  <c r="Q67" i="7"/>
  <c r="Q68" i="7"/>
  <c r="Q69" i="7"/>
  <c r="Q70" i="7"/>
  <c r="Q71" i="7"/>
  <c r="Q72" i="7"/>
  <c r="Q73" i="7"/>
  <c r="Q74" i="7"/>
  <c r="Q75" i="7"/>
  <c r="Q76" i="7"/>
  <c r="Q77" i="7"/>
  <c r="Q52" i="7"/>
  <c r="Q53" i="7"/>
  <c r="Q54" i="7"/>
  <c r="Q55" i="7"/>
  <c r="Q56" i="7"/>
  <c r="Q57" i="7"/>
  <c r="Q58" i="7"/>
  <c r="Q59" i="7"/>
  <c r="Q60" i="7"/>
  <c r="Q61" i="7"/>
  <c r="T61" i="7" s="1"/>
  <c r="Q62" i="7"/>
  <c r="Q63" i="7"/>
  <c r="Q64" i="7"/>
  <c r="Q65" i="7"/>
  <c r="Q37" i="7"/>
  <c r="Q38" i="7"/>
  <c r="Q39" i="7"/>
  <c r="Q40" i="7"/>
  <c r="Q42" i="7"/>
  <c r="Q43" i="7"/>
  <c r="Q44" i="7"/>
  <c r="Q45" i="7"/>
  <c r="Q46" i="7"/>
  <c r="Q47" i="7"/>
  <c r="Q48" i="7"/>
  <c r="Q49" i="7"/>
  <c r="Q50" i="7"/>
  <c r="Q51" i="7"/>
  <c r="Q26" i="7"/>
  <c r="Q27" i="7"/>
  <c r="T27" i="7" s="1"/>
  <c r="Q29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7" i="7"/>
  <c r="Q8" i="7"/>
  <c r="Q9" i="7"/>
  <c r="Q10" i="7"/>
  <c r="F101" i="31" l="1"/>
  <c r="V58" i="29"/>
  <c r="V75" i="20"/>
  <c r="F123" i="31"/>
  <c r="F134" i="31" s="1"/>
  <c r="V77" i="27"/>
  <c r="C9" i="30"/>
  <c r="V26" i="21"/>
  <c r="I157" i="31"/>
  <c r="H157" i="31"/>
  <c r="I113" i="31"/>
  <c r="F177" i="31"/>
  <c r="G134" i="31"/>
  <c r="H113" i="31"/>
  <c r="H220" i="31"/>
  <c r="G220" i="31"/>
  <c r="G157" i="31"/>
  <c r="F167" i="31"/>
  <c r="F210" i="31"/>
  <c r="F156" i="31"/>
  <c r="F157" i="31" s="1"/>
  <c r="G113" i="31"/>
  <c r="F264" i="31"/>
  <c r="F243" i="31"/>
  <c r="F112" i="31"/>
  <c r="V5" i="29"/>
  <c r="W3" i="28"/>
  <c r="F219" i="31"/>
  <c r="I220" i="31"/>
  <c r="I90" i="31"/>
  <c r="G69" i="31"/>
  <c r="F57" i="31"/>
  <c r="I69" i="31"/>
  <c r="F68" i="31"/>
  <c r="H69" i="31"/>
  <c r="F36" i="31"/>
  <c r="C16" i="30"/>
  <c r="F46" i="31"/>
  <c r="C14" i="30"/>
  <c r="H90" i="31"/>
  <c r="F89" i="31"/>
  <c r="F79" i="31"/>
  <c r="S26" i="5"/>
  <c r="D16" i="30" s="1"/>
  <c r="S77" i="5"/>
  <c r="S78" i="5"/>
  <c r="C26" i="30" s="1"/>
  <c r="D26" i="30" s="1"/>
  <c r="S53" i="5"/>
  <c r="C11" i="30" s="1"/>
  <c r="F200" i="31"/>
  <c r="G178" i="31"/>
  <c r="G47" i="31"/>
  <c r="H47" i="31"/>
  <c r="I47" i="31"/>
  <c r="H334" i="31"/>
  <c r="F334" i="31"/>
  <c r="G334" i="31"/>
  <c r="V59" i="28"/>
  <c r="V26" i="29"/>
  <c r="V80" i="23"/>
  <c r="V76" i="28"/>
  <c r="V82" i="21"/>
  <c r="V26" i="28"/>
  <c r="V5" i="28"/>
  <c r="V5" i="26"/>
  <c r="V80" i="26"/>
  <c r="V63" i="26"/>
  <c r="W3" i="26"/>
  <c r="V5" i="21"/>
  <c r="V70" i="22"/>
  <c r="V5" i="23"/>
  <c r="V5" i="22"/>
  <c r="V53" i="22"/>
  <c r="V76" i="25"/>
  <c r="F14" i="31"/>
  <c r="V65" i="21"/>
  <c r="V26" i="26"/>
  <c r="V26" i="23"/>
  <c r="V26" i="22"/>
  <c r="V62" i="24"/>
  <c r="V79" i="19"/>
  <c r="V78" i="24"/>
  <c r="V5" i="27"/>
  <c r="V59" i="19"/>
  <c r="V5" i="24"/>
  <c r="V60" i="25"/>
  <c r="W3" i="23"/>
  <c r="W3" i="22"/>
  <c r="G122" i="7"/>
  <c r="W3" i="24"/>
  <c r="V26" i="27"/>
  <c r="V60" i="27"/>
  <c r="D25" i="5"/>
  <c r="D34" i="5"/>
  <c r="S34" i="5" s="1"/>
  <c r="C22" i="30" s="1"/>
  <c r="D22" i="30" s="1"/>
  <c r="V62" i="23"/>
  <c r="W3" i="27"/>
  <c r="D16" i="5"/>
  <c r="D49" i="5"/>
  <c r="D93" i="5"/>
  <c r="D35" i="5"/>
  <c r="T18" i="7"/>
  <c r="U18" i="7" s="1"/>
  <c r="D44" i="5"/>
  <c r="D46" i="5"/>
  <c r="T4" i="5"/>
  <c r="D7" i="30" s="1"/>
  <c r="D73" i="5"/>
  <c r="D152" i="5"/>
  <c r="S152" i="5" s="1"/>
  <c r="W3" i="25"/>
  <c r="V26" i="25"/>
  <c r="V5" i="25"/>
  <c r="V26" i="24"/>
  <c r="W3" i="21"/>
  <c r="V57" i="20"/>
  <c r="V25" i="20"/>
  <c r="W3" i="20"/>
  <c r="V5" i="20"/>
  <c r="V26" i="19"/>
  <c r="W3" i="19"/>
  <c r="D21" i="5"/>
  <c r="D81" i="5"/>
  <c r="D31" i="5"/>
  <c r="D32" i="5"/>
  <c r="S32" i="5" s="1"/>
  <c r="C2" i="30" s="1"/>
  <c r="V5" i="19"/>
  <c r="T62" i="5"/>
  <c r="T87" i="5"/>
  <c r="T58" i="5"/>
  <c r="T22" i="5"/>
  <c r="T18" i="5"/>
  <c r="T43" i="5"/>
  <c r="T59" i="5"/>
  <c r="T55" i="5"/>
  <c r="T63" i="5"/>
  <c r="T71" i="5"/>
  <c r="T10" i="5"/>
  <c r="T123" i="5"/>
  <c r="T119" i="5"/>
  <c r="T115" i="5"/>
  <c r="T111" i="5"/>
  <c r="T107" i="5"/>
  <c r="T103" i="5"/>
  <c r="T99" i="5"/>
  <c r="T95" i="5"/>
  <c r="T91" i="5"/>
  <c r="T38" i="5"/>
  <c r="T50" i="5"/>
  <c r="T70" i="5"/>
  <c r="T74" i="5"/>
  <c r="T82" i="5"/>
  <c r="T83" i="5"/>
  <c r="T23" i="5"/>
  <c r="T19" i="5"/>
  <c r="T15" i="5"/>
  <c r="T27" i="5"/>
  <c r="T7" i="5"/>
  <c r="T11" i="5"/>
  <c r="T86" i="5"/>
  <c r="T102" i="5"/>
  <c r="T98" i="5"/>
  <c r="T94" i="5"/>
  <c r="T90" i="5"/>
  <c r="T65" i="5"/>
  <c r="T61" i="5"/>
  <c r="T17" i="5"/>
  <c r="T13" i="5"/>
  <c r="T9" i="5"/>
  <c r="T57" i="5"/>
  <c r="T69" i="5"/>
  <c r="T84" i="5"/>
  <c r="T37" i="5"/>
  <c r="T33" i="5"/>
  <c r="T48" i="5"/>
  <c r="T52" i="5"/>
  <c r="T68" i="5"/>
  <c r="T125" i="5"/>
  <c r="T121" i="5"/>
  <c r="T117" i="5"/>
  <c r="T113" i="5"/>
  <c r="T109" i="5"/>
  <c r="T105" i="5"/>
  <c r="T101" i="5"/>
  <c r="T97" i="5"/>
  <c r="T89" i="5"/>
  <c r="T29" i="5"/>
  <c r="T56" i="5"/>
  <c r="T40" i="5"/>
  <c r="T47" i="5"/>
  <c r="T60" i="5"/>
  <c r="T76" i="5"/>
  <c r="T72" i="5"/>
  <c r="T80" i="5"/>
  <c r="T85" i="5"/>
  <c r="T100" i="5"/>
  <c r="T96" i="5"/>
  <c r="T92" i="5"/>
  <c r="T88" i="5"/>
  <c r="T28" i="5"/>
  <c r="T64" i="5"/>
  <c r="T36" i="5"/>
  <c r="T20" i="5"/>
  <c r="T24" i="5"/>
  <c r="C15" i="30" s="1"/>
  <c r="D15" i="30" s="1"/>
  <c r="T39" i="5"/>
  <c r="T75" i="5"/>
  <c r="T79" i="5"/>
  <c r="T12" i="5"/>
  <c r="T74" i="7"/>
  <c r="T7" i="7"/>
  <c r="T72" i="7"/>
  <c r="T63" i="7"/>
  <c r="T77" i="7"/>
  <c r="T73" i="7"/>
  <c r="T24" i="7"/>
  <c r="U24" i="7" s="1"/>
  <c r="T19" i="7"/>
  <c r="T54" i="7"/>
  <c r="T76" i="7"/>
  <c r="T25" i="7"/>
  <c r="U25" i="7" s="1"/>
  <c r="T17" i="7"/>
  <c r="U17" i="7" s="1"/>
  <c r="T85" i="7"/>
  <c r="T8" i="7"/>
  <c r="T65" i="7"/>
  <c r="T75" i="7"/>
  <c r="T67" i="7"/>
  <c r="D66" i="5"/>
  <c r="S66" i="5" s="1"/>
  <c r="D30" i="5"/>
  <c r="S30" i="5" s="1"/>
  <c r="C20" i="30" s="1"/>
  <c r="D54" i="5"/>
  <c r="S54" i="5" s="1"/>
  <c r="C13" i="30" s="1"/>
  <c r="D41" i="5"/>
  <c r="S41" i="5" s="1"/>
  <c r="D6" i="5"/>
  <c r="S6" i="5" s="1"/>
  <c r="T22" i="7"/>
  <c r="U22" i="7" s="1"/>
  <c r="D67" i="5"/>
  <c r="S67" i="5" s="1"/>
  <c r="C18" i="30" s="1"/>
  <c r="D45" i="5"/>
  <c r="S45" i="5" s="1"/>
  <c r="C23" i="30" s="1"/>
  <c r="D23" i="30" s="1"/>
  <c r="D51" i="5"/>
  <c r="S51" i="5" s="1"/>
  <c r="T14" i="5"/>
  <c r="T10" i="7"/>
  <c r="T6" i="7"/>
  <c r="T9" i="7"/>
  <c r="T150" i="5"/>
  <c r="T148" i="5"/>
  <c r="T146" i="5"/>
  <c r="T144" i="5"/>
  <c r="T142" i="5"/>
  <c r="T140" i="5"/>
  <c r="T138" i="5"/>
  <c r="T136" i="5"/>
  <c r="T134" i="5"/>
  <c r="T132" i="5"/>
  <c r="T130" i="5"/>
  <c r="T128" i="5"/>
  <c r="T126" i="5"/>
  <c r="T124" i="5"/>
  <c r="T122" i="5"/>
  <c r="T120" i="5"/>
  <c r="T118" i="5"/>
  <c r="T116" i="5"/>
  <c r="T114" i="5"/>
  <c r="T112" i="5"/>
  <c r="T110" i="5"/>
  <c r="T108" i="5"/>
  <c r="T106" i="5"/>
  <c r="T104" i="5"/>
  <c r="T151" i="5"/>
  <c r="T149" i="5"/>
  <c r="T147" i="5"/>
  <c r="T145" i="5"/>
  <c r="T143" i="5"/>
  <c r="T141" i="5"/>
  <c r="T139" i="5"/>
  <c r="T137" i="5"/>
  <c r="T135" i="5"/>
  <c r="T133" i="5"/>
  <c r="T131" i="5"/>
  <c r="T129" i="5"/>
  <c r="T127" i="5"/>
  <c r="T88" i="7"/>
  <c r="U88" i="7" s="1"/>
  <c r="T84" i="7"/>
  <c r="T20" i="7"/>
  <c r="T26" i="7"/>
  <c r="U26" i="7" s="1"/>
  <c r="T69" i="7"/>
  <c r="T3" i="5"/>
  <c r="D5" i="5"/>
  <c r="S5" i="5" s="1"/>
  <c r="D8" i="5"/>
  <c r="S8" i="5" s="1"/>
  <c r="T21" i="7"/>
  <c r="T29" i="7"/>
  <c r="T68" i="7"/>
  <c r="T87" i="7"/>
  <c r="U87" i="7" s="1"/>
  <c r="T5" i="7"/>
  <c r="T40" i="7"/>
  <c r="T38" i="7"/>
  <c r="T46" i="7"/>
  <c r="T44" i="7"/>
  <c r="T42" i="7"/>
  <c r="T49" i="7"/>
  <c r="T50" i="7"/>
  <c r="T53" i="7"/>
  <c r="T52" i="7"/>
  <c r="T55" i="7"/>
  <c r="T59" i="7"/>
  <c r="T57" i="7"/>
  <c r="T66" i="7"/>
  <c r="T64" i="7"/>
  <c r="T62" i="7"/>
  <c r="T70" i="7"/>
  <c r="T83" i="7"/>
  <c r="T81" i="7"/>
  <c r="T79" i="7"/>
  <c r="T39" i="7"/>
  <c r="T41" i="7"/>
  <c r="T45" i="7"/>
  <c r="T43" i="7"/>
  <c r="T47" i="7"/>
  <c r="T48" i="7"/>
  <c r="T51" i="7"/>
  <c r="T60" i="7"/>
  <c r="T58" i="7"/>
  <c r="T56" i="7"/>
  <c r="T71" i="7"/>
  <c r="T78" i="7"/>
  <c r="T82" i="7"/>
  <c r="T80" i="7"/>
  <c r="T37" i="7"/>
  <c r="T23" i="7"/>
  <c r="U23" i="7" s="1"/>
  <c r="T16" i="7"/>
  <c r="T14" i="7"/>
  <c r="T12" i="7"/>
  <c r="T11" i="7"/>
  <c r="T15" i="7"/>
  <c r="T13" i="7"/>
  <c r="D334" i="31" l="1"/>
  <c r="F113" i="31"/>
  <c r="F178" i="31"/>
  <c r="F220" i="31"/>
  <c r="V3" i="29"/>
  <c r="F69" i="31"/>
  <c r="T78" i="5"/>
  <c r="F47" i="31"/>
  <c r="C8" i="30"/>
  <c r="C5" i="30"/>
  <c r="D5" i="30" s="1"/>
  <c r="D14" i="30"/>
  <c r="D9" i="30"/>
  <c r="T53" i="5"/>
  <c r="D11" i="30" s="1"/>
  <c r="T26" i="5"/>
  <c r="F90" i="31"/>
  <c r="T77" i="5"/>
  <c r="S21" i="5"/>
  <c r="T21" i="5" s="1"/>
  <c r="S25" i="5"/>
  <c r="C19" i="30" s="1"/>
  <c r="S81" i="5"/>
  <c r="S44" i="5"/>
  <c r="C28" i="30" s="1"/>
  <c r="D28" i="30" s="1"/>
  <c r="S31" i="5"/>
  <c r="S73" i="5"/>
  <c r="S46" i="5"/>
  <c r="C21" i="30" s="1"/>
  <c r="D21" i="30" s="1"/>
  <c r="S93" i="5"/>
  <c r="C12" i="30" s="1"/>
  <c r="D12" i="30" s="1"/>
  <c r="S16" i="5"/>
  <c r="T16" i="5" s="1"/>
  <c r="S35" i="5"/>
  <c r="S49" i="5"/>
  <c r="V3" i="28"/>
  <c r="V3" i="26"/>
  <c r="V3" i="22"/>
  <c r="V3" i="23"/>
  <c r="V3" i="21"/>
  <c r="V3" i="24"/>
  <c r="V3" i="27"/>
  <c r="V3" i="20"/>
  <c r="T34" i="5"/>
  <c r="T42" i="5"/>
  <c r="V3" i="25"/>
  <c r="V3" i="19"/>
  <c r="T152" i="5"/>
  <c r="T30" i="5"/>
  <c r="D20" i="30" s="1"/>
  <c r="T8" i="5"/>
  <c r="T6" i="5"/>
  <c r="U72" i="7"/>
  <c r="V24" i="7"/>
  <c r="U84" i="7"/>
  <c r="U5" i="7"/>
  <c r="U19" i="7"/>
  <c r="U67" i="7"/>
  <c r="U61" i="7"/>
  <c r="U29" i="7"/>
  <c r="U52" i="7"/>
  <c r="U50" i="7"/>
  <c r="U37" i="7"/>
  <c r="U41" i="7"/>
  <c r="U71" i="7"/>
  <c r="U51" i="7"/>
  <c r="U70" i="7"/>
  <c r="U47" i="7"/>
  <c r="U55" i="7"/>
  <c r="U78" i="7"/>
  <c r="U11" i="7"/>
  <c r="T81" i="5" l="1"/>
  <c r="C6" i="30"/>
  <c r="T31" i="5"/>
  <c r="C3" i="30"/>
  <c r="T73" i="5"/>
  <c r="C24" i="30"/>
  <c r="D24" i="30" s="1"/>
  <c r="C10" i="30"/>
  <c r="D10" i="30" s="1"/>
  <c r="C17" i="30"/>
  <c r="D17" i="30" s="1"/>
  <c r="T25" i="5"/>
  <c r="D19" i="30" s="1"/>
  <c r="T44" i="5"/>
  <c r="T46" i="5"/>
  <c r="T49" i="5"/>
  <c r="T93" i="5"/>
  <c r="T35" i="5"/>
  <c r="V26" i="7"/>
  <c r="T5" i="5"/>
  <c r="D8" i="30" s="1"/>
  <c r="T32" i="5"/>
  <c r="D2" i="30" s="1"/>
  <c r="T66" i="5"/>
  <c r="T54" i="5"/>
  <c r="D13" i="30" s="1"/>
  <c r="T67" i="5"/>
  <c r="D18" i="30" s="1"/>
  <c r="T41" i="5"/>
  <c r="T45" i="5"/>
  <c r="T51" i="5"/>
  <c r="V5" i="7"/>
  <c r="V72" i="7"/>
  <c r="V55" i="7"/>
  <c r="D3" i="30" l="1"/>
  <c r="D6" i="30"/>
  <c r="C4" i="30"/>
  <c r="D4" i="30" s="1"/>
  <c r="V3" i="7"/>
  <c r="C341" i="31" s="1"/>
  <c r="D130" i="20"/>
  <c r="C130" i="20"/>
  <c r="C131" i="20"/>
  <c r="D131" i="20"/>
  <c r="C132" i="20"/>
  <c r="D132" i="20"/>
  <c r="D133" i="20"/>
  <c r="C133" i="20"/>
  <c r="C134" i="20"/>
  <c r="D134" i="20"/>
  <c r="F119" i="7"/>
  <c r="H119" i="7"/>
  <c r="O51" i="7"/>
  <c r="J119" i="7" s="1"/>
  <c r="E22" i="31"/>
  <c r="K16" i="31" s="1"/>
  <c r="N51" i="7"/>
  <c r="I119" i="7" s="1"/>
  <c r="M51" i="7"/>
  <c r="G25" i="31" s="1"/>
  <c r="P51" i="7" l="1"/>
  <c r="F25" i="31" s="1"/>
  <c r="D336" i="31" s="1"/>
  <c r="G26" i="31"/>
  <c r="G329" i="31" s="1"/>
  <c r="F336" i="31"/>
  <c r="F338" i="31" s="1"/>
  <c r="W26" i="7"/>
  <c r="W3" i="7" s="1"/>
  <c r="G119" i="7"/>
  <c r="H25" i="31"/>
  <c r="F26" i="31" l="1"/>
  <c r="F329" i="31" s="1"/>
  <c r="H26" i="31"/>
  <c r="H329" i="31" s="1"/>
  <c r="G336" i="31"/>
  <c r="G338" i="31" s="1"/>
  <c r="H336" i="31"/>
  <c r="H338" i="31" s="1"/>
  <c r="I329" i="31"/>
  <c r="D338" i="31" l="1"/>
</calcChain>
</file>

<file path=xl/sharedStrings.xml><?xml version="1.0" encoding="utf-8"?>
<sst xmlns="http://schemas.openxmlformats.org/spreadsheetml/2006/main" count="2844" uniqueCount="568">
  <si>
    <t>№ п/п</t>
  </si>
  <si>
    <t>Наименование продукта</t>
  </si>
  <si>
    <t>Блюдо</t>
  </si>
  <si>
    <t>Блюдо 1</t>
  </si>
  <si>
    <t>Блюдо 2</t>
  </si>
  <si>
    <t>Блюдо 3</t>
  </si>
  <si>
    <t>Блюдо 4</t>
  </si>
  <si>
    <t>завтрак</t>
  </si>
  <si>
    <t>Цена за 1 кг</t>
  </si>
  <si>
    <t>Расход за 10 дней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</si>
  <si>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</si>
  <si>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</si>
  <si>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</si>
  <si>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</si>
  <si>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</si>
  <si>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</si>
  <si>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</si>
  <si>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</si>
  <si>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</si>
  <si>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</si>
  <si>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Итого, цена</t>
  </si>
  <si>
    <t>Прием пищи</t>
  </si>
  <si>
    <t>наименование продукта</t>
  </si>
  <si>
    <t>Ингридиент 99</t>
  </si>
  <si>
    <t>Ингридиент 100</t>
  </si>
  <si>
    <t>Ингридиент 101</t>
  </si>
  <si>
    <t>Ингридиент 102</t>
  </si>
  <si>
    <t>Ингридиент 103</t>
  </si>
  <si>
    <t>Ингридиент 104</t>
  </si>
  <si>
    <t>Ингридиент 105</t>
  </si>
  <si>
    <t>Ингридиент 106</t>
  </si>
  <si>
    <t>Ингридиент 107</t>
  </si>
  <si>
    <t>Ингридиент 108</t>
  </si>
  <si>
    <t>Ингридиент 109</t>
  </si>
  <si>
    <t>Ингридиент 110</t>
  </si>
  <si>
    <t>Ингридиент 111</t>
  </si>
  <si>
    <t>Ингридиент 112</t>
  </si>
  <si>
    <t>Ингридиент 113</t>
  </si>
  <si>
    <t>Ингридиент 114</t>
  </si>
  <si>
    <t>Ингридиент 115</t>
  </si>
  <si>
    <t>Ингридиент 116</t>
  </si>
  <si>
    <t>Ингридиент 117</t>
  </si>
  <si>
    <t>Ингридиент 118</t>
  </si>
  <si>
    <t>Ингридиент 119</t>
  </si>
  <si>
    <t>Ингридиент 120</t>
  </si>
  <si>
    <t>Ингридиент 121</t>
  </si>
  <si>
    <t>Ингридиент 122</t>
  </si>
  <si>
    <t>Ингридиент 123</t>
  </si>
  <si>
    <t>Ингридиент 124</t>
  </si>
  <si>
    <t>Ингридиент 125</t>
  </si>
  <si>
    <t>Ингридиент 126</t>
  </si>
  <si>
    <t>Ингридиент 127</t>
  </si>
  <si>
    <t>Ингридиент 128</t>
  </si>
  <si>
    <t>Ингридиент 129</t>
  </si>
  <si>
    <t>Ингридиент 130</t>
  </si>
  <si>
    <t>Ингридиент 131</t>
  </si>
  <si>
    <t>Ингридиент 132</t>
  </si>
  <si>
    <t>Ингридиент 133</t>
  </si>
  <si>
    <t>Ингридиент 134</t>
  </si>
  <si>
    <t>Ингридиент 135</t>
  </si>
  <si>
    <t>Ингридиент 136</t>
  </si>
  <si>
    <t>Ингридиент 137</t>
  </si>
  <si>
    <t>Ингридиент 138</t>
  </si>
  <si>
    <t>Ингридиент 139</t>
  </si>
  <si>
    <t>Ингридиент 140</t>
  </si>
  <si>
    <t>Ингридиент 141</t>
  </si>
  <si>
    <t>Ингридиент 142</t>
  </si>
  <si>
    <t>Ингридиент 143</t>
  </si>
  <si>
    <t>Ингридиент 144</t>
  </si>
  <si>
    <t>Ингридиент 145</t>
  </si>
  <si>
    <t>Ингридиент 146</t>
  </si>
  <si>
    <t>Ингридиент 147</t>
  </si>
  <si>
    <t>Ингридиент 148</t>
  </si>
  <si>
    <t>Ингридиент 149</t>
  </si>
  <si>
    <t>Выход продукта по сборнику</t>
  </si>
  <si>
    <t>Продукты</t>
  </si>
  <si>
    <t>Грамм в блюде</t>
  </si>
  <si>
    <t>Стоимость блюда</t>
  </si>
  <si>
    <t>Блюдо 5</t>
  </si>
  <si>
    <t>Обед</t>
  </si>
  <si>
    <t>Второй завтрак</t>
  </si>
  <si>
    <t>Блюдо 8</t>
  </si>
  <si>
    <t>Полдник</t>
  </si>
  <si>
    <t>Ужин</t>
  </si>
  <si>
    <t>Данные по сборнику</t>
  </si>
  <si>
    <t>Меню</t>
  </si>
  <si>
    <t>цена продукта за 1 кг. (рублей)</t>
  </si>
  <si>
    <t>стоимость ингридиента на 1 порцию (рублей)</t>
  </si>
  <si>
    <t>выход по сборнику (грамм в блюде по рецепту)</t>
  </si>
  <si>
    <t>выход по меню(грамм в блюде по меню) (грамм)</t>
  </si>
  <si>
    <t>день 11</t>
  </si>
  <si>
    <t>день 12</t>
  </si>
  <si>
    <t>Итого, кол-во (грамм)</t>
  </si>
  <si>
    <t>Наименование сборника</t>
  </si>
  <si>
    <t>Дата</t>
  </si>
  <si>
    <t>??.??.????</t>
  </si>
  <si>
    <t>свекла</t>
  </si>
  <si>
    <t>картофель</t>
  </si>
  <si>
    <t>капуста белокочанная</t>
  </si>
  <si>
    <t>морковь</t>
  </si>
  <si>
    <t>лук</t>
  </si>
  <si>
    <t>перец свежий</t>
  </si>
  <si>
    <t xml:space="preserve">яблоки </t>
  </si>
  <si>
    <t>бананы</t>
  </si>
  <si>
    <t>груши</t>
  </si>
  <si>
    <t>апельсины</t>
  </si>
  <si>
    <t>мандарины</t>
  </si>
  <si>
    <t>лимоны</t>
  </si>
  <si>
    <t>облепиха</t>
  </si>
  <si>
    <t>чёрная смородина</t>
  </si>
  <si>
    <t>чернослив</t>
  </si>
  <si>
    <t>курага</t>
  </si>
  <si>
    <t>изюм</t>
  </si>
  <si>
    <t>шиповник</t>
  </si>
  <si>
    <t>сухофрукты</t>
  </si>
  <si>
    <t>огурцы свежие</t>
  </si>
  <si>
    <t>помидоры свежие</t>
  </si>
  <si>
    <t>молоко</t>
  </si>
  <si>
    <t>сметана</t>
  </si>
  <si>
    <t>творог</t>
  </si>
  <si>
    <t>йогурт</t>
  </si>
  <si>
    <t>снежок</t>
  </si>
  <si>
    <t>кефир</t>
  </si>
  <si>
    <t>масло сливочное</t>
  </si>
  <si>
    <t>хлеб 1с</t>
  </si>
  <si>
    <t xml:space="preserve">хлеб ржной </t>
  </si>
  <si>
    <t>батон</t>
  </si>
  <si>
    <t>яйцо</t>
  </si>
  <si>
    <t xml:space="preserve">мука </t>
  </si>
  <si>
    <t>огурцы солёные</t>
  </si>
  <si>
    <t>горошек зелёный</t>
  </si>
  <si>
    <t xml:space="preserve">кукуруза </t>
  </si>
  <si>
    <t>сайра</t>
  </si>
  <si>
    <t>горбуша консерва</t>
  </si>
  <si>
    <t>томатная паста</t>
  </si>
  <si>
    <t>повидло</t>
  </si>
  <si>
    <t>икра кабачковая</t>
  </si>
  <si>
    <t>соль</t>
  </si>
  <si>
    <t>сахар</t>
  </si>
  <si>
    <t>масло растительное</t>
  </si>
  <si>
    <t>сгущёнка</t>
  </si>
  <si>
    <t xml:space="preserve">чай </t>
  </si>
  <si>
    <t>кофе</t>
  </si>
  <si>
    <t>цикорий</t>
  </si>
  <si>
    <t>какао</t>
  </si>
  <si>
    <t>кисель</t>
  </si>
  <si>
    <t>сок</t>
  </si>
  <si>
    <t>курица</t>
  </si>
  <si>
    <t>грудка</t>
  </si>
  <si>
    <t>бедро</t>
  </si>
  <si>
    <t>рис</t>
  </si>
  <si>
    <t>гречка</t>
  </si>
  <si>
    <t>пшено</t>
  </si>
  <si>
    <t>геркулес</t>
  </si>
  <si>
    <t>манка</t>
  </si>
  <si>
    <t>перловка</t>
  </si>
  <si>
    <t>ячка</t>
  </si>
  <si>
    <t xml:space="preserve">горох </t>
  </si>
  <si>
    <t>пшеничка</t>
  </si>
  <si>
    <t>макароны</t>
  </si>
  <si>
    <t>сыр</t>
  </si>
  <si>
    <t>пряник</t>
  </si>
  <si>
    <t>кекс</t>
  </si>
  <si>
    <t>печенье овсянное</t>
  </si>
  <si>
    <t>печенье сахарное</t>
  </si>
  <si>
    <t>баранка</t>
  </si>
  <si>
    <t>вафли</t>
  </si>
  <si>
    <t>зефир</t>
  </si>
  <si>
    <t>мармелад</t>
  </si>
  <si>
    <t>капуста квашенная</t>
  </si>
  <si>
    <t>крахмал</t>
  </si>
  <si>
    <t>дрожжи</t>
  </si>
  <si>
    <t>сухари пан.</t>
  </si>
  <si>
    <t>биточки</t>
  </si>
  <si>
    <t>вареники картошка</t>
  </si>
  <si>
    <t>вареники творог</t>
  </si>
  <si>
    <t>голубцы ленивые</t>
  </si>
  <si>
    <t>котлеты куриные</t>
  </si>
  <si>
    <t>котлеты говяжьи</t>
  </si>
  <si>
    <t>котлеты белая рыба</t>
  </si>
  <si>
    <t>котлеты красная рыба</t>
  </si>
  <si>
    <t>минтай</t>
  </si>
  <si>
    <t>говядина</t>
  </si>
  <si>
    <t>пельмени</t>
  </si>
  <si>
    <t>печень</t>
  </si>
  <si>
    <t>тефтели</t>
  </si>
  <si>
    <t>фрикадельки</t>
  </si>
  <si>
    <t>шницель</t>
  </si>
  <si>
    <t>каша рисовая молочная жидкаяя с маслом сливочным</t>
  </si>
  <si>
    <t>какао с молоком</t>
  </si>
  <si>
    <t>Стоимость приема пищи</t>
  </si>
  <si>
    <t>Белки</t>
  </si>
  <si>
    <t>Жиры</t>
  </si>
  <si>
    <t>Углеводы</t>
  </si>
  <si>
    <t>Калорийность</t>
  </si>
  <si>
    <t>Пищевая ценность</t>
  </si>
  <si>
    <t>Данные по меню</t>
  </si>
  <si>
    <t>Калорийность приема пищи</t>
  </si>
  <si>
    <t>КАЛОРИЙНОСТЬ ДНЯ</t>
  </si>
  <si>
    <t>Грамовка</t>
  </si>
  <si>
    <t>ИТОГО ЗА ДЕНЬ</t>
  </si>
  <si>
    <t>СТОИМОСТЬ ДНЯ (руб.)</t>
  </si>
  <si>
    <t>фарш</t>
  </si>
  <si>
    <t>ПВ</t>
  </si>
  <si>
    <t>хлеб ржаной</t>
  </si>
  <si>
    <t>пв</t>
  </si>
  <si>
    <t xml:space="preserve">хлеб 1с </t>
  </si>
  <si>
    <t>Полдник уплотненный</t>
  </si>
  <si>
    <t>яблоко</t>
  </si>
  <si>
    <t>чай</t>
  </si>
  <si>
    <t>мука</t>
  </si>
  <si>
    <t>капуста</t>
  </si>
  <si>
    <t>кофейный напитокс молоком</t>
  </si>
  <si>
    <t>кофейный напиток</t>
  </si>
  <si>
    <t>сахар-песок</t>
  </si>
  <si>
    <t>смасло сливочное порциями</t>
  </si>
  <si>
    <t>каша гречневая рассыпчатая</t>
  </si>
  <si>
    <t>компот из кураги</t>
  </si>
  <si>
    <t>масло подсолнечное</t>
  </si>
  <si>
    <t>горох</t>
  </si>
  <si>
    <t>чай с сахаром</t>
  </si>
  <si>
    <t xml:space="preserve">молоко </t>
  </si>
  <si>
    <t>каша перловая рассыпчатая</t>
  </si>
  <si>
    <t>компот из изюма</t>
  </si>
  <si>
    <t>каша Дружба</t>
  </si>
  <si>
    <t xml:space="preserve">картофель </t>
  </si>
  <si>
    <t>картофельное пюре</t>
  </si>
  <si>
    <t>каша вязкая молочная пшеничная</t>
  </si>
  <si>
    <t>крупа пшеничная</t>
  </si>
  <si>
    <t>рис отварной</t>
  </si>
  <si>
    <t>напиток из плодов шиповника</t>
  </si>
  <si>
    <t>наименование продуктов</t>
  </si>
  <si>
    <t>мясо</t>
  </si>
  <si>
    <t>птица</t>
  </si>
  <si>
    <t>рыба</t>
  </si>
  <si>
    <t>овощи</t>
  </si>
  <si>
    <t>отклонение от нормы +/- (г)</t>
  </si>
  <si>
    <t>хлеб пшеничный</t>
  </si>
  <si>
    <t>мука пшеничная</t>
  </si>
  <si>
    <t>кондитерские изделия</t>
  </si>
  <si>
    <t xml:space="preserve">День 1 </t>
  </si>
  <si>
    <t>№ рецепта, сборник</t>
  </si>
  <si>
    <t>Наименование блюда</t>
  </si>
  <si>
    <t>Вес блюда (выход)                 1-3л.</t>
  </si>
  <si>
    <t>энергетическая ценность (ккал)</t>
  </si>
  <si>
    <t xml:space="preserve"> Б          (г/сут)</t>
  </si>
  <si>
    <t>Ж           (г/сут)</t>
  </si>
  <si>
    <t>У         (г/сут)</t>
  </si>
  <si>
    <t>прием пищи</t>
  </si>
  <si>
    <t>форменный</t>
  </si>
  <si>
    <t>базовый</t>
  </si>
  <si>
    <t>шаблон для меню</t>
  </si>
  <si>
    <t>ОБЕД</t>
  </si>
  <si>
    <t>ВТОРОЙ ЗАВТРАК</t>
  </si>
  <si>
    <t>ЗАВТРАК</t>
  </si>
  <si>
    <t>ПОЛДНИК</t>
  </si>
  <si>
    <t>УЖИН</t>
  </si>
  <si>
    <t>День 3</t>
  </si>
  <si>
    <t>№ строки</t>
  </si>
  <si>
    <t>Вес блюда (выход)                
 1-3л.</t>
  </si>
  <si>
    <t>День 4</t>
  </si>
  <si>
    <t>День 1</t>
  </si>
  <si>
    <t>День 2</t>
  </si>
  <si>
    <t>День 5</t>
  </si>
  <si>
    <t>День 6</t>
  </si>
  <si>
    <t>День 7</t>
  </si>
  <si>
    <t>День 8</t>
  </si>
  <si>
    <t>День 9</t>
  </si>
  <si>
    <t>День 10</t>
  </si>
  <si>
    <t>ИТОГО ЗАВТРАК</t>
  </si>
  <si>
    <t>ИТОГО ОБЕД</t>
  </si>
  <si>
    <t>ИТОГО ЗА ДЕНЬ:</t>
  </si>
  <si>
    <t>Ккал (ккал/сут)</t>
  </si>
  <si>
    <t>распределение калорийности</t>
  </si>
  <si>
    <t>норма</t>
  </si>
  <si>
    <t>факт</t>
  </si>
  <si>
    <t>Б (г/сут)</t>
  </si>
  <si>
    <t>Ж (г/сут)</t>
  </si>
  <si>
    <t>У (г/сут)</t>
  </si>
  <si>
    <t>сыр в нарезке</t>
  </si>
  <si>
    <t xml:space="preserve">сб. Новосибирск 2021 54-1з-2021 </t>
  </si>
  <si>
    <t>Сб. Новосибирск 2021 54-19з-2020</t>
  </si>
  <si>
    <t>Сб. Новосибирск 2021 54-7-гн-2020</t>
  </si>
  <si>
    <t>чай с лимоном и сахаром</t>
  </si>
  <si>
    <t>ванилин</t>
  </si>
  <si>
    <t>объем приема пище г, не менее</t>
  </si>
  <si>
    <t>факт, брутто (г)</t>
  </si>
  <si>
    <t>капуста тушёная</t>
  </si>
  <si>
    <t>чай с молоком и сахаром</t>
  </si>
  <si>
    <t>фрукты свежие (яблоко)</t>
  </si>
  <si>
    <t>помидоры</t>
  </si>
  <si>
    <t>помидор в нарезке</t>
  </si>
  <si>
    <t>помидор свежий</t>
  </si>
  <si>
    <t>щи из свежей капусты со сметаной</t>
  </si>
  <si>
    <t xml:space="preserve">биточки из говядины ПФ </t>
  </si>
  <si>
    <t>компот из смеси сухофруктов</t>
  </si>
  <si>
    <t>Сб. Новосибирск 2020 54-7 хн-2020</t>
  </si>
  <si>
    <t>пчение овсянное</t>
  </si>
  <si>
    <t>вода</t>
  </si>
  <si>
    <t>вода питьевая</t>
  </si>
  <si>
    <t>суп молочный с макаронными изделиями</t>
  </si>
  <si>
    <t>огурец в нарезке</t>
  </si>
  <si>
    <t>Сб. Новосибирск 2020 54-3с-2020</t>
  </si>
  <si>
    <t>Сб. Новосибирск 2020 54-7с-2020</t>
  </si>
  <si>
    <t>макаронные изделия в/с</t>
  </si>
  <si>
    <t>курица отварная</t>
  </si>
  <si>
    <t xml:space="preserve">Сб. Новосибирск 2020 54-21м-2020 </t>
  </si>
  <si>
    <t xml:space="preserve">грудка </t>
  </si>
  <si>
    <t>каша пшённая рассыпчатая</t>
  </si>
  <si>
    <t>Сб. Новосибирсск 2020 54-12г-2020</t>
  </si>
  <si>
    <t>Сб. Новосибирск 2020  54-5хн-2020</t>
  </si>
  <si>
    <t>каша вязкая молочная овсянная</t>
  </si>
  <si>
    <t>овсянка</t>
  </si>
  <si>
    <t xml:space="preserve">икра кабачковая </t>
  </si>
  <si>
    <t>салат из свеклы отварной</t>
  </si>
  <si>
    <t>крупа перловая</t>
  </si>
  <si>
    <t>голубцы ленивые пф</t>
  </si>
  <si>
    <t xml:space="preserve"> соль</t>
  </si>
  <si>
    <t>вода питьвая</t>
  </si>
  <si>
    <t>икра морковная</t>
  </si>
  <si>
    <t>вареники с картошкой</t>
  </si>
  <si>
    <t>котлеты рыбные (белая рыба) пф</t>
  </si>
  <si>
    <t>пф</t>
  </si>
  <si>
    <t xml:space="preserve">масло сливочное </t>
  </si>
  <si>
    <t>сб. Москва 2004 г. № 720</t>
  </si>
  <si>
    <t xml:space="preserve">напиток из цикория с молоком </t>
  </si>
  <si>
    <t>суп картофельный с горохом</t>
  </si>
  <si>
    <t>горх</t>
  </si>
  <si>
    <t xml:space="preserve">соль </t>
  </si>
  <si>
    <t xml:space="preserve">макароны отварные </t>
  </si>
  <si>
    <t>тефтели из говядины пф</t>
  </si>
  <si>
    <t xml:space="preserve">пряник глазированный </t>
  </si>
  <si>
    <t>повидло фруктовое</t>
  </si>
  <si>
    <t>салат из свежих помидоров и огурцов</t>
  </si>
  <si>
    <t>огурцы</t>
  </si>
  <si>
    <t>лук репчатый</t>
  </si>
  <si>
    <t>шлинецель из говядины ПФ</t>
  </si>
  <si>
    <t>борщ с капустой и картофелем со сметаной с курицей</t>
  </si>
  <si>
    <t>курица в суп</t>
  </si>
  <si>
    <t>каша жидкая молочная гречневая</t>
  </si>
  <si>
    <t>икра свекольная</t>
  </si>
  <si>
    <t>томатнпя паста</t>
  </si>
  <si>
    <t>суп с рыбными консервами (горбуша)</t>
  </si>
  <si>
    <t>мало сливочное</t>
  </si>
  <si>
    <t>зелень</t>
  </si>
  <si>
    <t xml:space="preserve">зелень </t>
  </si>
  <si>
    <t>фрикадельки из говядины ПФ</t>
  </si>
  <si>
    <t xml:space="preserve">масло растительное </t>
  </si>
  <si>
    <t>суп молочный с рисом</t>
  </si>
  <si>
    <t>чвода</t>
  </si>
  <si>
    <t>котлеты из говядины ПФ</t>
  </si>
  <si>
    <t>котлеты</t>
  </si>
  <si>
    <t>каша вязкая молочная пшённая</t>
  </si>
  <si>
    <t>суп крестьянский с крупой рисовой</t>
  </si>
  <si>
    <t>Сб. Новосибирск 2020 54-11с-2020</t>
  </si>
  <si>
    <t>биточки из говядины ПФ</t>
  </si>
  <si>
    <t>биточки из говядины</t>
  </si>
  <si>
    <t>рагу из овощей</t>
  </si>
  <si>
    <t>чай чёрный с сахаром</t>
  </si>
  <si>
    <t>суп картофельный с макаронным издеиями</t>
  </si>
  <si>
    <t xml:space="preserve">Сб. Новосибирск 2020 54-7с-2020 </t>
  </si>
  <si>
    <t>плов с курицей</t>
  </si>
  <si>
    <t>Сб. Новосибирск 2020 54-12м-2020</t>
  </si>
  <si>
    <t>макароны отварные с сыром</t>
  </si>
  <si>
    <t>котлета куриная пф</t>
  </si>
  <si>
    <t>котлета куриная</t>
  </si>
  <si>
    <t>компот из чернослива</t>
  </si>
  <si>
    <t>Сб. Новосибирск 2020 54-3хн-2020</t>
  </si>
  <si>
    <t>день 13</t>
  </si>
  <si>
    <t>день 14</t>
  </si>
  <si>
    <t>день 15</t>
  </si>
  <si>
    <t>День 11</t>
  </si>
  <si>
    <t>День 12</t>
  </si>
  <si>
    <t>День 13</t>
  </si>
  <si>
    <t>День 14</t>
  </si>
  <si>
    <t>День 15</t>
  </si>
  <si>
    <t>Итого за 15 дней факт</t>
  </si>
  <si>
    <t>салат из моркови и чернослива</t>
  </si>
  <si>
    <t>Сб. Новосибирск-2020 54-17з-2020</t>
  </si>
  <si>
    <t xml:space="preserve">борщ с капустой и картофелем со сметаной </t>
  </si>
  <si>
    <t>Сб. Новосибирск 2020 54-2с-2020</t>
  </si>
  <si>
    <t xml:space="preserve">свекла </t>
  </si>
  <si>
    <t xml:space="preserve">каша перловая рассыпчатая </t>
  </si>
  <si>
    <t>Сб. Новосибирск 2020 54-5г-2020</t>
  </si>
  <si>
    <t>котлета рыбная (красная рыба)</t>
  </si>
  <si>
    <t>макароны отварные с овощами</t>
  </si>
  <si>
    <t>суп молочный с гречневой крупой</t>
  </si>
  <si>
    <t>лимон</t>
  </si>
  <si>
    <t>суп картофельный с макаронными изделиями</t>
  </si>
  <si>
    <t>вода суп</t>
  </si>
  <si>
    <t>нормы, брутто 7-11 лет 2 разовое, (г)</t>
  </si>
  <si>
    <t xml:space="preserve">средняя стоимость за 15 дней </t>
  </si>
  <si>
    <t>суп картофельный с макаронными изделиями на куринном бульоне</t>
  </si>
  <si>
    <t xml:space="preserve">Вес блюда </t>
  </si>
  <si>
    <t>завтрак 20%-25% рациона</t>
  </si>
  <si>
    <t>обед 30%-35%</t>
  </si>
  <si>
    <t>Итого за 15 дней норма 50-60% рациона</t>
  </si>
  <si>
    <t>прием пищи:ЗАВТРАК</t>
  </si>
  <si>
    <t>№ рецептуры</t>
  </si>
  <si>
    <t>прием пищи: ОБЕД</t>
  </si>
  <si>
    <t>прием пищи: ЗАВТРАК</t>
  </si>
  <si>
    <t>прием пищи:ОБЕД</t>
  </si>
  <si>
    <t xml:space="preserve"> прием пищи: ОБЕД</t>
  </si>
  <si>
    <t xml:space="preserve"> прием пищи: ЗАВТРАК</t>
  </si>
  <si>
    <t>приём пищи:ОБЕД</t>
  </si>
  <si>
    <t>суп из овощей</t>
  </si>
  <si>
    <t>крупа рисовая</t>
  </si>
  <si>
    <t>крупы-бобовые</t>
  </si>
  <si>
    <t>фрукты</t>
  </si>
  <si>
    <t>соки</t>
  </si>
  <si>
    <t>кисломолочные подукты</t>
  </si>
  <si>
    <t>сб. Москва* №311</t>
  </si>
  <si>
    <t xml:space="preserve">Сб. Новосибирск 202**0 54-6гн-2020  </t>
  </si>
  <si>
    <t xml:space="preserve">сб. Новосибирск 2020** 54-1з-2021 </t>
  </si>
  <si>
    <t xml:space="preserve">сб. Новосибирск 2020** 54-3з-2020 </t>
  </si>
  <si>
    <t>Сб. Новосибирск 2020** 54-4г-2020</t>
  </si>
  <si>
    <t>Сб. Новосибирск 2020** 54-7 хн-2020</t>
  </si>
  <si>
    <t>сб. Новосибирск 2020** 54-19к-2020</t>
  </si>
  <si>
    <t xml:space="preserve">Сб. Новосибирск 2020** 54-9гн-2020  </t>
  </si>
  <si>
    <t>масло сливочное порциями</t>
  </si>
  <si>
    <t xml:space="preserve">суп крестьянский с крупой перловой с курицей </t>
  </si>
  <si>
    <t>Сб. Новосибирс 2020**к 54-18к-2020</t>
  </si>
  <si>
    <t>Сб. Новосибирск 2020** 54-7-гн-2020</t>
  </si>
  <si>
    <t>Сб. Новосибирск 2020** 54-12з-2020</t>
  </si>
  <si>
    <t xml:space="preserve">Сб. Новосибирск 2020** 54-9к-2020 </t>
  </si>
  <si>
    <t xml:space="preserve">Сб. Новосибирск 2020** 54-3гн-2020  </t>
  </si>
  <si>
    <t>картошка 40%</t>
  </si>
  <si>
    <t>МОРКОВЬ 25</t>
  </si>
  <si>
    <t>СВЕКЛА 25</t>
  </si>
  <si>
    <t>Сб. Новосибирск 2020** 54-1с-2020</t>
  </si>
  <si>
    <t>ПОТЕРИ НА ОВОЩИ С 1 МАРТА!!!!!!!!</t>
  </si>
  <si>
    <t>Сб новосибирск 2020** 54-13з-2020</t>
  </si>
  <si>
    <t>Сб. Новосибирск 2020** 54-10с-2020</t>
  </si>
  <si>
    <t>Сб. Новосибирск 2020** 54-11г-2020</t>
  </si>
  <si>
    <t>Сб. Новосибирск 2020** 54-6хн-2020</t>
  </si>
  <si>
    <t>вареники с картошкой отварные с маслом сливочным</t>
  </si>
  <si>
    <t>Сб. Москва 2004 г.* № 719</t>
  </si>
  <si>
    <t xml:space="preserve">Сб. Новосибирск 2020**54-6гн-2020  </t>
  </si>
  <si>
    <t>Сб. Новосибирск  2020** 54-6г-2020</t>
  </si>
  <si>
    <t>сб. Москва 2004 г.* № 720</t>
  </si>
  <si>
    <t>Сб. Новосибирск 2020** 54-13к-2020</t>
  </si>
  <si>
    <t>Сб. Москва 2004г.** №692</t>
  </si>
  <si>
    <t>Сб. Новосибирск 2020** 54-19з-2020</t>
  </si>
  <si>
    <t>Сб.Новосибирск 2020** 54-8с-2020</t>
  </si>
  <si>
    <t>Сб. Новосибирск 2020** 54-1г-2020</t>
  </si>
  <si>
    <t>Сб. Новосибирск 2020** 54-16к-2020</t>
  </si>
  <si>
    <t>Сб.Новосибирск 2020** 54-2гн-2020</t>
  </si>
  <si>
    <t>Сб. Новосибирск-2020** 54-5з-2020</t>
  </si>
  <si>
    <t xml:space="preserve">Сб. Новосибирск-2020** 54-2с-2020 </t>
  </si>
  <si>
    <t>Сб. Новосибирск 2020**  54-11г-2020</t>
  </si>
  <si>
    <t>Сб. Новосибирск 2020**  54-5хн-2020</t>
  </si>
  <si>
    <t>Сб. Новосибирск 2020** 54-20к-2020</t>
  </si>
  <si>
    <t>фрукты свежие (апельсин)</t>
  </si>
  <si>
    <t>Сб. Новосибирск-2020** 54-15з-2020</t>
  </si>
  <si>
    <t>Сб. Новосибирск 2020** 54-12с-2020</t>
  </si>
  <si>
    <t>Сб. Новосибирск 2020** 54-19г-2020</t>
  </si>
  <si>
    <t>суп из овощей с курицей</t>
  </si>
  <si>
    <t>сб. Новосибирск 2020 54-5г-2020**</t>
  </si>
  <si>
    <t>сб. Москва 2004 г* №135</t>
  </si>
  <si>
    <t>сб Москва 2004г* № 135</t>
  </si>
  <si>
    <t>Сб. Новосибирск 2020** 54-6к-2021*</t>
  </si>
  <si>
    <t>Сб. Москва 2004 г.* №692</t>
  </si>
  <si>
    <t>Сб. Новосибирск 2020** 54-11с-2020</t>
  </si>
  <si>
    <t>Сб. Новосибирск 2020** 54-9г-2020</t>
  </si>
  <si>
    <t>сб. Москва 2004 г.** № 720</t>
  </si>
  <si>
    <t>Сб. Новосибирск 202088 54-20к-2020</t>
  </si>
  <si>
    <t>Сб. Новосибирск 2020** 54-2нг-2020</t>
  </si>
  <si>
    <t xml:space="preserve">сб. Новосибирск 2020** 54-1з-2020 </t>
  </si>
  <si>
    <t>салат из свеклы с яблоками</t>
  </si>
  <si>
    <t>Сб. Москва 2004 Г.*№51</t>
  </si>
  <si>
    <t>СВЕКЛА</t>
  </si>
  <si>
    <t>яблоки</t>
  </si>
  <si>
    <t>сб. Новосибирск 2020** 54-3г-2020</t>
  </si>
  <si>
    <t xml:space="preserve">Сб. Новосибирск 2020** 54-6гн-2020  </t>
  </si>
  <si>
    <t>Сб. Новосиьирск 2020** 54-3з-2020</t>
  </si>
  <si>
    <t>сок фруктовый (в ассортименте)</t>
  </si>
  <si>
    <t>Сб. Новосибирск 2020** 54-8с-2020</t>
  </si>
  <si>
    <t>Сб. Новосибирск 2020** 54-3хн-2020</t>
  </si>
  <si>
    <t xml:space="preserve">суп крестьянский с крупой рисовой с курицей </t>
  </si>
  <si>
    <t>Сб. Москва 2004г.* №692</t>
  </si>
  <si>
    <t>Сб. Новосибирск 2020** 54-2г-2020</t>
  </si>
  <si>
    <t>Сб. Новосибирск 2020** 54-6г-2020</t>
  </si>
  <si>
    <t>Сб. Новосибирск 2020** 54-17к-2020</t>
  </si>
  <si>
    <t xml:space="preserve">Сб. Новосибирск 2020** 54-3з-2020 </t>
  </si>
  <si>
    <t>Сб. Новосибирск 2020** 54-7с-2020</t>
  </si>
  <si>
    <t>1\200</t>
  </si>
  <si>
    <t>1\100</t>
  </si>
  <si>
    <t>1\50</t>
  </si>
  <si>
    <t>1\20</t>
  </si>
  <si>
    <t>1\10</t>
  </si>
  <si>
    <t>1\30</t>
  </si>
  <si>
    <t>1\180</t>
  </si>
  <si>
    <t>1\250</t>
  </si>
  <si>
    <t>каллорийность</t>
  </si>
  <si>
    <t>1\230\20</t>
  </si>
  <si>
    <t>фрукт свежий (апельсин)</t>
  </si>
  <si>
    <t>фрукты свежие (мандарин)</t>
  </si>
  <si>
    <t>фрукты свжие (яблоко)</t>
  </si>
  <si>
    <t>фрукт свежий (мандарин)</t>
  </si>
  <si>
    <t>фрукт свежий (яблоко)</t>
  </si>
  <si>
    <t>фрукты свжие (мандарин)</t>
  </si>
  <si>
    <t>мандарин</t>
  </si>
  <si>
    <t>фрукты свежме (мандарин)</t>
  </si>
  <si>
    <t>19,8-24,75</t>
  </si>
  <si>
    <t>20,24-25,3</t>
  </si>
  <si>
    <t>84,26-105,32</t>
  </si>
  <si>
    <t>29,7-34,65</t>
  </si>
  <si>
    <t>30,36-35,42</t>
  </si>
  <si>
    <t>126,39-147,45</t>
  </si>
  <si>
    <t>49,5-593,4</t>
  </si>
  <si>
    <t>50,6-60,72</t>
  </si>
  <si>
    <t>210,65-252,77</t>
  </si>
  <si>
    <t>масса порции</t>
  </si>
  <si>
    <t>598-748***</t>
  </si>
  <si>
    <t>900,9-1047,2***</t>
  </si>
  <si>
    <t>1498-1795,2***</t>
  </si>
  <si>
    <t>***В соответствии с п. 8.1.2.4 СанПиН 2.3\2.4.3590-20 каллорийность рациона увеличена 10%</t>
  </si>
  <si>
    <t>Основное (организованное) пятнадцатидневное меню для лагерей дневного пребывания в летний период для общеобразовательныйх организаций Иркутского районного муниципального образования с длительностью  пребывания с 8:30-14:30 ч для обучающихся в возрасте с 7 по 11 лет</t>
  </si>
  <si>
    <t>каша рисовая молочная</t>
  </si>
  <si>
    <t>1\15</t>
  </si>
  <si>
    <t>1\45</t>
  </si>
  <si>
    <t>1\24</t>
  </si>
  <si>
    <t>1\200\10</t>
  </si>
  <si>
    <t>макароны отварные</t>
  </si>
  <si>
    <t>1\160</t>
  </si>
  <si>
    <t>фрукт свежий (банан)</t>
  </si>
  <si>
    <t>картофель отварной в молоке</t>
  </si>
  <si>
    <t>1\90</t>
  </si>
  <si>
    <t>шницель из говядины</t>
  </si>
  <si>
    <t>венегред с растительным маслом</t>
  </si>
  <si>
    <t>каша вязкая молочная овсяная с изюмом</t>
  </si>
  <si>
    <t>1\150</t>
  </si>
  <si>
    <t>напиток кисломолочный (йогурт питьевой)</t>
  </si>
  <si>
    <t>1\210\40</t>
  </si>
  <si>
    <t>суп с фрикадельками и рисовой крупой</t>
  </si>
  <si>
    <t xml:space="preserve">каша манная </t>
  </si>
  <si>
    <t>1\170</t>
  </si>
  <si>
    <t>фрукты свежие (груша)</t>
  </si>
  <si>
    <t>рагу изовощей</t>
  </si>
  <si>
    <t>каша "Дружба"</t>
  </si>
  <si>
    <t>чай черный с молоком без сахара</t>
  </si>
  <si>
    <t>котлеты рыбные из белой рыбы</t>
  </si>
  <si>
    <t>38.14</t>
  </si>
  <si>
    <t>пряник кокосовый</t>
  </si>
  <si>
    <t>чай без сахара</t>
  </si>
  <si>
    <t>напиток кисломолочный (снежок)</t>
  </si>
  <si>
    <t>перец Болгарский в нарезке</t>
  </si>
  <si>
    <t>1\60</t>
  </si>
  <si>
    <t xml:space="preserve">борщ с капустой и картофелем </t>
  </si>
  <si>
    <t>фрикадельки Пфпаровые с маслом сливочным</t>
  </si>
  <si>
    <t>салат из свеклы с черносливом</t>
  </si>
  <si>
    <t>тефтели из говядины пф с маслом сливочным</t>
  </si>
  <si>
    <t>компот изкураги</t>
  </si>
  <si>
    <t>суп из овощей с фрикадельками</t>
  </si>
  <si>
    <t>каша вязкам молочная кукурузная с изюмом</t>
  </si>
  <si>
    <t>чай черный с лимоном и сахаром</t>
  </si>
  <si>
    <t>каша вязкая молочная пшеничная с курагой</t>
  </si>
  <si>
    <t>чай черный без сахара</t>
  </si>
  <si>
    <t>напиток киломолочный (йогурт)</t>
  </si>
  <si>
    <t>щи из свежей капусты с картофолем с фрикадельками</t>
  </si>
  <si>
    <t>компот из сухофруктов</t>
  </si>
  <si>
    <t>1\190</t>
  </si>
  <si>
    <t>чай черный с сахаром</t>
  </si>
  <si>
    <t>каша вязкая молочная пшеничная с изюмом</t>
  </si>
  <si>
    <t xml:space="preserve">салат из свекллы отварной </t>
  </si>
  <si>
    <t>рассольник ленинградский</t>
  </si>
  <si>
    <t>котлета рыбная (белая рыба)</t>
  </si>
  <si>
    <t>1\175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</si>
</sst>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48"/>
      <name val="Bookman Old Style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Bookman Old Style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13" applyBorder="0">
      <alignment horizontal="center" vertical="center"/>
    </xf>
    <xf numFmtId="0" fontId="1" fillId="10" borderId="13" applyBorder="0">
      <alignment horizontal="center" vertical="center"/>
    </xf>
  </cellStyleXfs>
  <cellXfs count="322">
    <xf numFmtId="0" fontId="0" fillId="0" borderId="0" xfId="0"/>
    <xf numFmtId="0" fontId="3" fillId="0" borderId="1" xfId="0" applyFont="1" applyBorder="1"/>
    <xf numFmtId="0" fontId="3" fillId="4" borderId="6" xfId="3" applyFont="1" applyBorder="1"/>
    <xf numFmtId="0" fontId="3" fillId="6" borderId="6" xfId="5" applyFont="1" applyBorder="1"/>
    <xf numFmtId="164" fontId="3" fillId="8" borderId="6" xfId="7" applyNumberFormat="1" applyFont="1" applyBorder="1"/>
    <xf numFmtId="0" fontId="3" fillId="8" borderId="6" xfId="7" applyFont="1" applyBorder="1"/>
    <xf numFmtId="0" fontId="3" fillId="4" borderId="1" xfId="3" applyFont="1" applyBorder="1"/>
    <xf numFmtId="0" fontId="3" fillId="6" borderId="1" xfId="5" applyFont="1" applyBorder="1"/>
    <xf numFmtId="164" fontId="3" fillId="8" borderId="1" xfId="7" applyNumberFormat="1" applyFont="1" applyBorder="1"/>
    <xf numFmtId="0" fontId="3" fillId="8" borderId="1" xfId="7" applyFont="1" applyBorder="1"/>
    <xf numFmtId="0" fontId="3" fillId="4" borderId="11" xfId="3" applyFont="1" applyBorder="1"/>
    <xf numFmtId="0" fontId="3" fillId="6" borderId="11" xfId="5" applyFont="1" applyBorder="1"/>
    <xf numFmtId="164" fontId="3" fillId="8" borderId="11" xfId="7" applyNumberFormat="1" applyFont="1" applyBorder="1"/>
    <xf numFmtId="0" fontId="3" fillId="8" borderId="11" xfId="7" applyFont="1" applyBorder="1"/>
    <xf numFmtId="0" fontId="3" fillId="8" borderId="16" xfId="7" applyFont="1" applyBorder="1" applyAlignment="1">
      <alignment horizontal="center" vertical="center"/>
    </xf>
    <xf numFmtId="0" fontId="3" fillId="4" borderId="17" xfId="3" applyFont="1" applyBorder="1"/>
    <xf numFmtId="0" fontId="3" fillId="6" borderId="17" xfId="5" applyFont="1" applyBorder="1"/>
    <xf numFmtId="0" fontId="3" fillId="2" borderId="17" xfId="1" applyFont="1" applyBorder="1" applyAlignment="1">
      <alignment horizontal="center" vertical="center"/>
    </xf>
    <xf numFmtId="164" fontId="3" fillId="8" borderId="17" xfId="7" applyNumberFormat="1" applyFont="1" applyBorder="1"/>
    <xf numFmtId="0" fontId="3" fillId="8" borderId="17" xfId="7" applyFont="1" applyBorder="1"/>
    <xf numFmtId="0" fontId="4" fillId="0" borderId="1" xfId="0" applyFont="1" applyBorder="1" applyAlignment="1">
      <alignment horizontal="center" vertical="center" wrapText="1"/>
    </xf>
    <xf numFmtId="0" fontId="4" fillId="4" borderId="1" xfId="3" applyFont="1" applyBorder="1" applyAlignment="1">
      <alignment horizontal="center" vertical="center" wrapText="1"/>
    </xf>
    <xf numFmtId="0" fontId="4" fillId="8" borderId="1" xfId="7" applyFont="1" applyBorder="1" applyAlignment="1">
      <alignment horizontal="center" vertical="center" wrapText="1"/>
    </xf>
    <xf numFmtId="0" fontId="4" fillId="6" borderId="1" xfId="5" applyFont="1" applyBorder="1" applyAlignment="1">
      <alignment horizontal="center" vertical="center" wrapText="1"/>
    </xf>
    <xf numFmtId="0" fontId="4" fillId="5" borderId="1" xfId="4" applyFont="1" applyBorder="1" applyAlignment="1">
      <alignment horizontal="center" vertical="center" wrapText="1"/>
    </xf>
    <xf numFmtId="0" fontId="3" fillId="8" borderId="2" xfId="7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8" borderId="19" xfId="7" applyFont="1" applyBorder="1" applyAlignment="1">
      <alignment horizontal="center" vertical="center"/>
    </xf>
    <xf numFmtId="0" fontId="3" fillId="8" borderId="3" xfId="7" applyFont="1" applyBorder="1" applyAlignment="1">
      <alignment horizontal="center" vertical="center"/>
    </xf>
    <xf numFmtId="0" fontId="3" fillId="8" borderId="20" xfId="7" applyFont="1" applyBorder="1" applyAlignment="1">
      <alignment horizontal="center" vertical="center"/>
    </xf>
    <xf numFmtId="0" fontId="3" fillId="8" borderId="21" xfId="7" applyFont="1" applyBorder="1" applyAlignment="1">
      <alignment horizontal="center" vertical="center"/>
    </xf>
    <xf numFmtId="0" fontId="3" fillId="8" borderId="19" xfId="7" applyFont="1" applyBorder="1" applyAlignment="1">
      <alignment horizontal="center"/>
    </xf>
    <xf numFmtId="0" fontId="3" fillId="8" borderId="3" xfId="7" applyFont="1" applyBorder="1" applyAlignment="1">
      <alignment horizontal="center"/>
    </xf>
    <xf numFmtId="0" fontId="3" fillId="8" borderId="20" xfId="7" applyFont="1" applyBorder="1" applyAlignment="1">
      <alignment horizontal="center"/>
    </xf>
    <xf numFmtId="0" fontId="3" fillId="10" borderId="2" xfId="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8" borderId="2" xfId="7" applyFont="1" applyBorder="1" applyAlignment="1">
      <alignment horizontal="center" vertical="center" wrapText="1"/>
    </xf>
    <xf numFmtId="0" fontId="3" fillId="3" borderId="29" xfId="2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4" borderId="17" xfId="3" applyFont="1" applyBorder="1" applyAlignment="1">
      <alignment horizontal="center" vertical="center"/>
    </xf>
    <xf numFmtId="0" fontId="3" fillId="3" borderId="36" xfId="2" applyFont="1" applyBorder="1" applyAlignment="1">
      <alignment horizontal="center" vertical="center"/>
    </xf>
    <xf numFmtId="0" fontId="3" fillId="4" borderId="24" xfId="3" applyFont="1" applyBorder="1" applyAlignment="1">
      <alignment horizontal="center" vertical="center" wrapText="1"/>
    </xf>
    <xf numFmtId="0" fontId="3" fillId="3" borderId="5" xfId="2" applyFont="1" applyBorder="1" applyAlignment="1">
      <alignment horizontal="center" vertical="center" wrapText="1"/>
    </xf>
    <xf numFmtId="0" fontId="3" fillId="4" borderId="7" xfId="3" applyFont="1" applyBorder="1" applyAlignment="1">
      <alignment horizontal="center" vertical="center" wrapText="1"/>
    </xf>
    <xf numFmtId="0" fontId="7" fillId="3" borderId="10" xfId="2" applyFont="1" applyBorder="1" applyAlignment="1">
      <alignment horizontal="center" vertical="center" wrapText="1"/>
    </xf>
    <xf numFmtId="0" fontId="6" fillId="4" borderId="12" xfId="3" applyFont="1" applyBorder="1" applyAlignment="1">
      <alignment horizontal="center" vertical="center" wrapText="1"/>
    </xf>
    <xf numFmtId="0" fontId="1" fillId="5" borderId="1" xfId="4" applyBorder="1"/>
    <xf numFmtId="0" fontId="7" fillId="4" borderId="12" xfId="3" applyFont="1" applyBorder="1" applyAlignment="1">
      <alignment horizontal="center" vertical="center" wrapText="1"/>
    </xf>
    <xf numFmtId="0" fontId="3" fillId="4" borderId="2" xfId="3" applyFont="1" applyBorder="1"/>
    <xf numFmtId="0" fontId="3" fillId="6" borderId="2" xfId="5" applyFont="1" applyBorder="1"/>
    <xf numFmtId="0" fontId="3" fillId="8" borderId="16" xfId="7" applyFont="1" applyBorder="1" applyAlignment="1">
      <alignment horizontal="center" vertical="center" wrapText="1"/>
    </xf>
    <xf numFmtId="0" fontId="3" fillId="8" borderId="21" xfId="7" applyFont="1" applyBorder="1" applyAlignment="1">
      <alignment horizontal="center" vertical="center" wrapText="1"/>
    </xf>
    <xf numFmtId="164" fontId="3" fillId="8" borderId="2" xfId="7" applyNumberFormat="1" applyFont="1" applyBorder="1"/>
    <xf numFmtId="0" fontId="3" fillId="8" borderId="2" xfId="7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2" fontId="9" fillId="11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/>
    <xf numFmtId="2" fontId="9" fillId="11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0" xfId="0" applyFont="1"/>
    <xf numFmtId="0" fontId="11" fillId="0" borderId="1" xfId="0" applyFont="1" applyBorder="1"/>
    <xf numFmtId="0" fontId="12" fillId="0" borderId="1" xfId="0" applyFont="1" applyBorder="1"/>
    <xf numFmtId="0" fontId="10" fillId="0" borderId="0" xfId="0" applyFont="1" applyBorder="1" applyAlignment="1">
      <alignment wrapText="1"/>
    </xf>
    <xf numFmtId="0" fontId="11" fillId="0" borderId="0" xfId="0" applyFont="1"/>
    <xf numFmtId="0" fontId="13" fillId="11" borderId="0" xfId="0" applyFont="1" applyFill="1" applyAlignment="1">
      <alignment vertical="center" wrapText="1"/>
    </xf>
    <xf numFmtId="0" fontId="13" fillId="11" borderId="0" xfId="0" applyFont="1" applyFill="1" applyAlignment="1">
      <alignment vertical="center"/>
    </xf>
    <xf numFmtId="2" fontId="9" fillId="11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0" fontId="3" fillId="4" borderId="42" xfId="3" applyFont="1" applyBorder="1"/>
    <xf numFmtId="0" fontId="3" fillId="4" borderId="25" xfId="3" applyFont="1" applyBorder="1" applyAlignment="1">
      <alignment horizontal="center" vertical="center"/>
    </xf>
    <xf numFmtId="0" fontId="3" fillId="2" borderId="25" xfId="1" applyFont="1" applyBorder="1" applyAlignment="1">
      <alignment horizontal="center" vertical="center"/>
    </xf>
    <xf numFmtId="0" fontId="3" fillId="2" borderId="6" xfId="1" applyFont="1" applyBorder="1" applyAlignment="1">
      <alignment horizontal="center" vertical="center"/>
    </xf>
    <xf numFmtId="0" fontId="3" fillId="4" borderId="25" xfId="3" applyFont="1" applyBorder="1" applyAlignment="1">
      <alignment horizontal="center" vertical="center"/>
    </xf>
    <xf numFmtId="0" fontId="3" fillId="3" borderId="34" xfId="2" applyFont="1" applyBorder="1" applyAlignment="1">
      <alignment horizontal="center" vertical="center"/>
    </xf>
    <xf numFmtId="0" fontId="3" fillId="4" borderId="25" xfId="3" applyFont="1" applyBorder="1"/>
    <xf numFmtId="0" fontId="3" fillId="6" borderId="25" xfId="5" applyFont="1" applyBorder="1"/>
    <xf numFmtId="164" fontId="3" fillId="8" borderId="25" xfId="7" applyNumberFormat="1" applyFont="1" applyBorder="1"/>
    <xf numFmtId="0" fontId="3" fillId="8" borderId="25" xfId="7" applyFont="1" applyBorder="1"/>
    <xf numFmtId="0" fontId="3" fillId="3" borderId="45" xfId="2" applyFont="1" applyBorder="1" applyAlignment="1">
      <alignment horizontal="center" vertical="center"/>
    </xf>
    <xf numFmtId="0" fontId="3" fillId="6" borderId="17" xfId="5" applyFont="1" applyBorder="1" applyAlignment="1">
      <alignment vertical="center" wrapText="1"/>
    </xf>
    <xf numFmtId="2" fontId="10" fillId="11" borderId="4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3" fillId="6" borderId="42" xfId="5" applyFont="1" applyBorder="1"/>
    <xf numFmtId="0" fontId="3" fillId="4" borderId="17" xfId="3" applyFont="1" applyBorder="1" applyAlignment="1">
      <alignment vertical="center"/>
    </xf>
    <xf numFmtId="0" fontId="3" fillId="4" borderId="1" xfId="3" applyFont="1" applyBorder="1" applyAlignment="1">
      <alignment wrapText="1"/>
    </xf>
    <xf numFmtId="0" fontId="3" fillId="6" borderId="17" xfId="5" applyFont="1" applyBorder="1" applyAlignment="1">
      <alignment vertical="center"/>
    </xf>
    <xf numFmtId="0" fontId="3" fillId="4" borderId="17" xfId="3" applyFont="1" applyBorder="1" applyAlignment="1">
      <alignment vertical="center" wrapText="1"/>
    </xf>
    <xf numFmtId="164" fontId="3" fillId="8" borderId="17" xfId="7" applyNumberFormat="1" applyFont="1" applyBorder="1" applyAlignment="1">
      <alignment vertical="center"/>
    </xf>
    <xf numFmtId="0" fontId="3" fillId="8" borderId="17" xfId="7" applyFont="1" applyBorder="1" applyAlignment="1">
      <alignment vertical="center"/>
    </xf>
    <xf numFmtId="0" fontId="3" fillId="4" borderId="6" xfId="3" applyFont="1" applyBorder="1" applyAlignment="1">
      <alignment wrapText="1"/>
    </xf>
    <xf numFmtId="0" fontId="3" fillId="4" borderId="17" xfId="3" applyFont="1" applyBorder="1" applyAlignment="1">
      <alignment horizontal="center"/>
    </xf>
    <xf numFmtId="0" fontId="3" fillId="3" borderId="5" xfId="2" applyFont="1" applyBorder="1" applyAlignment="1">
      <alignment horizontal="center" vertical="center" wrapText="1"/>
    </xf>
    <xf numFmtId="0" fontId="3" fillId="4" borderId="7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8" borderId="2" xfId="7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4" borderId="21" xfId="3" applyFont="1" applyBorder="1" applyAlignment="1">
      <alignment horizontal="center" vertical="center"/>
    </xf>
    <xf numFmtId="0" fontId="1" fillId="6" borderId="1" xfId="5" applyBorder="1"/>
    <xf numFmtId="0" fontId="0" fillId="11" borderId="1" xfId="0" applyFill="1" applyBorder="1"/>
    <xf numFmtId="0" fontId="11" fillId="12" borderId="1" xfId="0" applyFont="1" applyFill="1" applyBorder="1"/>
    <xf numFmtId="0" fontId="11" fillId="13" borderId="1" xfId="0" applyFont="1" applyFill="1" applyBorder="1"/>
    <xf numFmtId="0" fontId="12" fillId="13" borderId="1" xfId="0" applyFont="1" applyFill="1" applyBorder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49" fontId="16" fillId="0" borderId="1" xfId="0" applyNumberFormat="1" applyFont="1" applyBorder="1"/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0" fontId="9" fillId="11" borderId="1" xfId="0" applyFont="1" applyFill="1" applyBorder="1" applyAlignment="1">
      <alignment horizontal="center"/>
    </xf>
    <xf numFmtId="2" fontId="9" fillId="11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16" fillId="0" borderId="0" xfId="0" applyFont="1"/>
    <xf numFmtId="0" fontId="9" fillId="11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2" fontId="9" fillId="11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6" fillId="11" borderId="1" xfId="0" applyFont="1" applyFill="1" applyBorder="1"/>
    <xf numFmtId="2" fontId="16" fillId="11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/>
    <xf numFmtId="0" fontId="17" fillId="11" borderId="1" xfId="0" applyFont="1" applyFill="1" applyBorder="1"/>
    <xf numFmtId="2" fontId="17" fillId="11" borderId="1" xfId="0" applyNumberFormat="1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wrapText="1"/>
    </xf>
    <xf numFmtId="0" fontId="17" fillId="11" borderId="1" xfId="0" applyFont="1" applyFill="1" applyBorder="1" applyAlignment="1">
      <alignment horizontal="left"/>
    </xf>
    <xf numFmtId="2" fontId="17" fillId="11" borderId="1" xfId="0" applyNumberFormat="1" applyFont="1" applyFill="1" applyBorder="1" applyAlignment="1">
      <alignment horizontal="left" vertical="center"/>
    </xf>
    <xf numFmtId="0" fontId="9" fillId="11" borderId="0" xfId="0" applyFont="1" applyFill="1" applyBorder="1" applyAlignment="1">
      <alignment wrapText="1"/>
    </xf>
    <xf numFmtId="0" fontId="16" fillId="11" borderId="0" xfId="0" applyFont="1" applyFill="1"/>
    <xf numFmtId="0" fontId="9" fillId="11" borderId="1" xfId="0" applyFont="1" applyFill="1" applyBorder="1" applyAlignment="1">
      <alignment vertical="center" wrapText="1"/>
    </xf>
    <xf numFmtId="0" fontId="16" fillId="11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center"/>
    </xf>
    <xf numFmtId="2" fontId="9" fillId="11" borderId="1" xfId="0" applyNumberFormat="1" applyFont="1" applyFill="1" applyBorder="1" applyAlignment="1">
      <alignment horizontal="center"/>
    </xf>
    <xf numFmtId="17" fontId="16" fillId="0" borderId="1" xfId="0" applyNumberFormat="1" applyFont="1" applyBorder="1"/>
    <xf numFmtId="165" fontId="9" fillId="11" borderId="1" xfId="0" applyNumberFormat="1" applyFont="1" applyFill="1" applyBorder="1" applyAlignment="1">
      <alignment horizontal="center" vertical="center"/>
    </xf>
    <xf numFmtId="2" fontId="14" fillId="11" borderId="1" xfId="0" applyNumberFormat="1" applyFont="1" applyFill="1" applyBorder="1" applyAlignment="1">
      <alignment horizontal="center"/>
    </xf>
    <xf numFmtId="2" fontId="17" fillId="0" borderId="4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8" borderId="25" xfId="7" applyFont="1" applyBorder="1" applyAlignment="1">
      <alignment horizontal="center" vertical="center" wrapText="1"/>
    </xf>
    <xf numFmtId="0" fontId="3" fillId="8" borderId="26" xfId="7" applyFont="1" applyBorder="1" applyAlignment="1">
      <alignment horizontal="center" vertical="center" wrapText="1"/>
    </xf>
    <xf numFmtId="0" fontId="3" fillId="8" borderId="27" xfId="7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8" borderId="25" xfId="7" applyFont="1" applyBorder="1" applyAlignment="1">
      <alignment horizontal="center" vertical="center"/>
    </xf>
    <xf numFmtId="0" fontId="3" fillId="8" borderId="26" xfId="7" applyFont="1" applyBorder="1" applyAlignment="1">
      <alignment horizontal="center" vertical="center"/>
    </xf>
    <xf numFmtId="0" fontId="3" fillId="8" borderId="27" xfId="7" applyFont="1" applyBorder="1" applyAlignment="1">
      <alignment horizontal="center" vertical="center"/>
    </xf>
    <xf numFmtId="0" fontId="3" fillId="2" borderId="6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0" fontId="3" fillId="2" borderId="11" xfId="1" applyFont="1" applyBorder="1" applyAlignment="1">
      <alignment horizontal="center" vertical="center"/>
    </xf>
    <xf numFmtId="0" fontId="3" fillId="4" borderId="4" xfId="3" applyFont="1" applyBorder="1" applyAlignment="1">
      <alignment horizontal="center" vertical="center" wrapText="1"/>
    </xf>
    <xf numFmtId="0" fontId="3" fillId="4" borderId="22" xfId="3" applyFont="1" applyBorder="1" applyAlignment="1">
      <alignment horizontal="center" vertical="center" wrapText="1"/>
    </xf>
    <xf numFmtId="0" fontId="3" fillId="4" borderId="25" xfId="3" applyFont="1" applyBorder="1" applyAlignment="1">
      <alignment horizontal="center" vertical="center"/>
    </xf>
    <xf numFmtId="0" fontId="3" fillId="4" borderId="26" xfId="3" applyFont="1" applyBorder="1" applyAlignment="1">
      <alignment horizontal="center" vertical="center"/>
    </xf>
    <xf numFmtId="0" fontId="3" fillId="4" borderId="27" xfId="3" applyFont="1" applyBorder="1" applyAlignment="1">
      <alignment horizontal="center" vertical="center"/>
    </xf>
    <xf numFmtId="0" fontId="3" fillId="8" borderId="2" xfId="7" applyFont="1" applyBorder="1" applyAlignment="1">
      <alignment horizontal="center" vertical="center" wrapText="1"/>
    </xf>
    <xf numFmtId="0" fontId="5" fillId="7" borderId="23" xfId="6" applyFont="1" applyBorder="1" applyAlignment="1">
      <alignment horizontal="center" vertical="center" textRotation="90"/>
    </xf>
    <xf numFmtId="0" fontId="5" fillId="7" borderId="24" xfId="6" applyFont="1" applyBorder="1" applyAlignment="1">
      <alignment horizontal="center" vertical="center" textRotation="90"/>
    </xf>
    <xf numFmtId="0" fontId="5" fillId="7" borderId="15" xfId="6" applyFont="1" applyBorder="1" applyAlignment="1">
      <alignment horizontal="center" vertical="center" textRotation="90"/>
    </xf>
    <xf numFmtId="0" fontId="3" fillId="8" borderId="28" xfId="7" applyFont="1" applyBorder="1" applyAlignment="1">
      <alignment horizontal="center" vertical="center"/>
    </xf>
    <xf numFmtId="0" fontId="3" fillId="8" borderId="29" xfId="7" applyFont="1" applyBorder="1" applyAlignment="1">
      <alignment horizontal="center" vertical="center"/>
    </xf>
    <xf numFmtId="0" fontId="3" fillId="8" borderId="30" xfId="7" applyFont="1" applyBorder="1" applyAlignment="1">
      <alignment horizontal="center" vertical="center"/>
    </xf>
    <xf numFmtId="0" fontId="3" fillId="10" borderId="38" xfId="9" applyFont="1" applyBorder="1" applyAlignment="1">
      <alignment horizontal="center" vertical="center" wrapText="1"/>
    </xf>
    <xf numFmtId="0" fontId="3" fillId="10" borderId="39" xfId="9" applyFont="1" applyBorder="1" applyAlignment="1">
      <alignment horizontal="center" vertical="center" wrapText="1"/>
    </xf>
    <xf numFmtId="0" fontId="3" fillId="10" borderId="40" xfId="9" applyFont="1" applyBorder="1" applyAlignment="1">
      <alignment horizontal="center" vertical="center" wrapText="1"/>
    </xf>
    <xf numFmtId="0" fontId="3" fillId="8" borderId="28" xfId="7" applyFont="1" applyBorder="1" applyAlignment="1">
      <alignment horizontal="center" vertical="center" wrapText="1"/>
    </xf>
    <xf numFmtId="0" fontId="3" fillId="8" borderId="29" xfId="7" applyFont="1" applyBorder="1" applyAlignment="1">
      <alignment horizontal="center" vertical="center" wrapText="1"/>
    </xf>
    <xf numFmtId="0" fontId="3" fillId="8" borderId="30" xfId="7" applyFont="1" applyBorder="1" applyAlignment="1">
      <alignment horizontal="center" vertical="center" wrapText="1"/>
    </xf>
    <xf numFmtId="0" fontId="3" fillId="8" borderId="5" xfId="7" applyFont="1" applyBorder="1" applyAlignment="1">
      <alignment horizontal="center" vertical="center"/>
    </xf>
    <xf numFmtId="0" fontId="3" fillId="8" borderId="8" xfId="7" applyFont="1" applyBorder="1" applyAlignment="1">
      <alignment horizontal="center" vertical="center"/>
    </xf>
    <xf numFmtId="0" fontId="3" fillId="8" borderId="10" xfId="7" applyFont="1" applyBorder="1" applyAlignment="1">
      <alignment horizontal="center" vertical="center"/>
    </xf>
    <xf numFmtId="0" fontId="3" fillId="9" borderId="13" xfId="8" applyFont="1" applyBorder="1">
      <alignment horizontal="center" vertical="center"/>
    </xf>
    <xf numFmtId="0" fontId="3" fillId="9" borderId="14" xfId="8" applyFont="1" applyBorder="1">
      <alignment horizontal="center" vertical="center"/>
    </xf>
    <xf numFmtId="0" fontId="3" fillId="9" borderId="18" xfId="8" applyFont="1" applyBorder="1">
      <alignment horizontal="center" vertical="center"/>
    </xf>
    <xf numFmtId="0" fontId="3" fillId="10" borderId="13" xfId="9" applyFont="1" applyBorder="1">
      <alignment horizontal="center" vertical="center"/>
    </xf>
    <xf numFmtId="0" fontId="3" fillId="10" borderId="18" xfId="9" applyFont="1" applyBorder="1">
      <alignment horizontal="center" vertical="center"/>
    </xf>
    <xf numFmtId="49" fontId="3" fillId="8" borderId="28" xfId="7" applyNumberFormat="1" applyFont="1" applyBorder="1" applyAlignment="1">
      <alignment horizontal="center" vertical="center" wrapText="1"/>
    </xf>
    <xf numFmtId="0" fontId="0" fillId="0" borderId="29" xfId="0" applyBorder="1"/>
    <xf numFmtId="0" fontId="0" fillId="0" borderId="30" xfId="0" applyBorder="1"/>
    <xf numFmtId="0" fontId="3" fillId="6" borderId="1" xfId="5" applyFont="1" applyBorder="1" applyAlignment="1">
      <alignment horizontal="center" vertical="center" wrapText="1"/>
    </xf>
    <xf numFmtId="0" fontId="3" fillId="6" borderId="2" xfId="5" applyFont="1" applyBorder="1" applyAlignment="1">
      <alignment horizontal="center" vertical="center" wrapText="1"/>
    </xf>
    <xf numFmtId="0" fontId="3" fillId="8" borderId="1" xfId="7" applyFont="1" applyBorder="1" applyAlignment="1">
      <alignment horizontal="center" wrapText="1"/>
    </xf>
    <xf numFmtId="0" fontId="3" fillId="8" borderId="2" xfId="7" applyFont="1" applyBorder="1" applyAlignment="1">
      <alignment horizontal="center" wrapText="1"/>
    </xf>
    <xf numFmtId="0" fontId="3" fillId="3" borderId="4" xfId="2" applyFont="1" applyBorder="1" applyAlignment="1">
      <alignment horizontal="center" vertical="center" wrapText="1"/>
    </xf>
    <xf numFmtId="0" fontId="3" fillId="3" borderId="31" xfId="2" applyFont="1" applyBorder="1" applyAlignment="1">
      <alignment horizontal="center" vertical="center" wrapText="1"/>
    </xf>
    <xf numFmtId="0" fontId="3" fillId="2" borderId="6" xfId="1" applyFont="1" applyBorder="1" applyAlignment="1">
      <alignment horizontal="center"/>
    </xf>
    <xf numFmtId="0" fontId="3" fillId="2" borderId="1" xfId="1" applyFont="1" applyBorder="1" applyAlignment="1">
      <alignment horizontal="center"/>
    </xf>
    <xf numFmtId="0" fontId="3" fillId="2" borderId="11" xfId="1" applyFont="1" applyBorder="1" applyAlignment="1">
      <alignment horizontal="center"/>
    </xf>
    <xf numFmtId="0" fontId="3" fillId="3" borderId="34" xfId="2" applyFont="1" applyBorder="1" applyAlignment="1">
      <alignment horizontal="center" vertical="center"/>
    </xf>
    <xf numFmtId="0" fontId="3" fillId="3" borderId="4" xfId="2" applyFont="1" applyBorder="1" applyAlignment="1">
      <alignment horizontal="center" vertical="center"/>
    </xf>
    <xf numFmtId="0" fontId="3" fillId="3" borderId="35" xfId="2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3" fillId="2" borderId="11" xfId="1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  <xf numFmtId="0" fontId="3" fillId="4" borderId="7" xfId="3" applyFont="1" applyBorder="1" applyAlignment="1">
      <alignment horizontal="center" vertical="center" wrapText="1"/>
    </xf>
    <xf numFmtId="0" fontId="3" fillId="4" borderId="9" xfId="3" applyFont="1" applyBorder="1" applyAlignment="1">
      <alignment horizontal="center" vertical="center" wrapText="1"/>
    </xf>
    <xf numFmtId="0" fontId="3" fillId="4" borderId="12" xfId="3" applyFont="1" applyBorder="1" applyAlignment="1">
      <alignment horizontal="center" vertical="center" wrapText="1"/>
    </xf>
    <xf numFmtId="0" fontId="3" fillId="4" borderId="2" xfId="3" applyFont="1" applyBorder="1" applyAlignment="1">
      <alignment horizontal="center" vertical="center" wrapText="1"/>
    </xf>
    <xf numFmtId="0" fontId="3" fillId="4" borderId="27" xfId="3" applyFont="1" applyBorder="1" applyAlignment="1">
      <alignment horizontal="center" vertical="center" wrapText="1"/>
    </xf>
    <xf numFmtId="0" fontId="3" fillId="3" borderId="5" xfId="2" applyFont="1" applyBorder="1" applyAlignment="1">
      <alignment horizontal="center" vertical="center" wrapText="1"/>
    </xf>
    <xf numFmtId="0" fontId="3" fillId="3" borderId="10" xfId="2" applyFont="1" applyBorder="1" applyAlignment="1">
      <alignment horizontal="center" vertical="center" wrapText="1"/>
    </xf>
    <xf numFmtId="0" fontId="3" fillId="3" borderId="43" xfId="2" applyFont="1" applyBorder="1" applyAlignment="1">
      <alignment horizontal="center" vertical="center"/>
    </xf>
    <xf numFmtId="0" fontId="3" fillId="2" borderId="42" xfId="1" applyFont="1" applyBorder="1" applyAlignment="1">
      <alignment horizontal="center" vertical="center"/>
    </xf>
    <xf numFmtId="0" fontId="3" fillId="3" borderId="8" xfId="2" applyFont="1" applyBorder="1" applyAlignment="1">
      <alignment horizontal="center" vertical="center" wrapText="1"/>
    </xf>
    <xf numFmtId="0" fontId="3" fillId="2" borderId="25" xfId="1" applyFont="1" applyBorder="1" applyAlignment="1">
      <alignment horizontal="center"/>
    </xf>
    <xf numFmtId="0" fontId="3" fillId="2" borderId="26" xfId="1" applyFont="1" applyBorder="1" applyAlignment="1">
      <alignment horizontal="center"/>
    </xf>
    <xf numFmtId="0" fontId="3" fillId="2" borderId="27" xfId="1" applyFont="1" applyBorder="1" applyAlignment="1">
      <alignment horizontal="center"/>
    </xf>
    <xf numFmtId="0" fontId="3" fillId="8" borderId="25" xfId="7" applyFont="1" applyBorder="1" applyAlignment="1">
      <alignment horizontal="center"/>
    </xf>
    <xf numFmtId="0" fontId="3" fillId="8" borderId="26" xfId="7" applyFont="1" applyBorder="1" applyAlignment="1">
      <alignment horizontal="center"/>
    </xf>
    <xf numFmtId="0" fontId="3" fillId="8" borderId="27" xfId="7" applyFont="1" applyBorder="1" applyAlignment="1">
      <alignment horizontal="center"/>
    </xf>
    <xf numFmtId="0" fontId="7" fillId="8" borderId="28" xfId="7" applyFont="1" applyBorder="1" applyAlignment="1">
      <alignment horizontal="center" vertical="center" wrapText="1"/>
    </xf>
    <xf numFmtId="0" fontId="7" fillId="8" borderId="37" xfId="7" applyFont="1" applyBorder="1" applyAlignment="1">
      <alignment horizontal="center" vertical="center" wrapText="1"/>
    </xf>
    <xf numFmtId="0" fontId="3" fillId="4" borderId="3" xfId="3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32" xfId="3" applyFont="1" applyBorder="1" applyAlignment="1">
      <alignment horizontal="center" vertical="center" wrapText="1"/>
    </xf>
    <xf numFmtId="0" fontId="3" fillId="4" borderId="0" xfId="3" applyFont="1" applyBorder="1" applyAlignment="1">
      <alignment horizontal="center" vertical="center" wrapText="1"/>
    </xf>
    <xf numFmtId="0" fontId="3" fillId="4" borderId="33" xfId="3" applyFont="1" applyBorder="1" applyAlignment="1">
      <alignment horizontal="center" vertical="center" wrapText="1"/>
    </xf>
    <xf numFmtId="0" fontId="3" fillId="4" borderId="1" xfId="3" applyFont="1" applyBorder="1" applyAlignment="1">
      <alignment horizontal="center" vertical="center" wrapText="1"/>
    </xf>
    <xf numFmtId="0" fontId="3" fillId="4" borderId="11" xfId="3" applyFont="1" applyBorder="1" applyAlignment="1">
      <alignment horizontal="center" vertical="center" wrapText="1"/>
    </xf>
    <xf numFmtId="0" fontId="3" fillId="4" borderId="2" xfId="3" applyFont="1" applyBorder="1" applyAlignment="1">
      <alignment horizontal="center" vertical="center"/>
    </xf>
    <xf numFmtId="0" fontId="3" fillId="2" borderId="4" xfId="1" applyFont="1" applyBorder="1" applyAlignment="1">
      <alignment horizontal="center" vertical="center"/>
    </xf>
    <xf numFmtId="0" fontId="3" fillId="2" borderId="22" xfId="1" applyFont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0" fontId="3" fillId="6" borderId="11" xfId="5" applyFont="1" applyBorder="1" applyAlignment="1">
      <alignment horizontal="center" vertical="center" wrapText="1"/>
    </xf>
    <xf numFmtId="0" fontId="3" fillId="8" borderId="28" xfId="7" applyFont="1" applyBorder="1" applyAlignment="1">
      <alignment horizontal="center" wrapText="1"/>
    </xf>
    <xf numFmtId="0" fontId="3" fillId="8" borderId="29" xfId="7" applyFont="1" applyBorder="1" applyAlignment="1">
      <alignment horizontal="center" wrapText="1"/>
    </xf>
    <xf numFmtId="0" fontId="3" fillId="8" borderId="30" xfId="7" applyFont="1" applyBorder="1" applyAlignment="1">
      <alignment horizontal="center" wrapText="1"/>
    </xf>
    <xf numFmtId="0" fontId="3" fillId="2" borderId="2" xfId="1" applyFont="1" applyBorder="1" applyAlignment="1">
      <alignment horizontal="center" vertical="center"/>
    </xf>
    <xf numFmtId="0" fontId="3" fillId="3" borderId="31" xfId="2" applyFont="1" applyBorder="1" applyAlignment="1">
      <alignment horizontal="center" vertical="center"/>
    </xf>
    <xf numFmtId="0" fontId="3" fillId="2" borderId="25" xfId="1" applyFont="1" applyBorder="1" applyAlignment="1">
      <alignment horizontal="center" vertical="center"/>
    </xf>
    <xf numFmtId="0" fontId="3" fillId="2" borderId="26" xfId="1" applyFont="1" applyBorder="1" applyAlignment="1">
      <alignment horizontal="center" vertical="center"/>
    </xf>
    <xf numFmtId="0" fontId="3" fillId="2" borderId="27" xfId="1" applyFont="1" applyBorder="1" applyAlignment="1">
      <alignment horizontal="center" vertical="center"/>
    </xf>
    <xf numFmtId="0" fontId="3" fillId="8" borderId="25" xfId="7" applyFont="1" applyBorder="1" applyAlignment="1">
      <alignment horizontal="center" wrapText="1"/>
    </xf>
    <xf numFmtId="0" fontId="3" fillId="8" borderId="26" xfId="7" applyFont="1" applyBorder="1" applyAlignment="1">
      <alignment horizontal="center" wrapText="1"/>
    </xf>
    <xf numFmtId="0" fontId="3" fillId="8" borderId="27" xfId="7" applyFont="1" applyBorder="1" applyAlignment="1">
      <alignment horizontal="center" wrapText="1"/>
    </xf>
    <xf numFmtId="0" fontId="3" fillId="10" borderId="14" xfId="9" applyFont="1" applyBorder="1">
      <alignment horizontal="center" vertical="center"/>
    </xf>
    <xf numFmtId="0" fontId="3" fillId="10" borderId="44" xfId="9" applyFont="1" applyBorder="1">
      <alignment horizontal="center" vertical="center"/>
    </xf>
    <xf numFmtId="0" fontId="3" fillId="3" borderId="41" xfId="2" applyFont="1" applyBorder="1" applyAlignment="1">
      <alignment horizontal="center" vertical="center" wrapText="1"/>
    </xf>
    <xf numFmtId="0" fontId="3" fillId="4" borderId="23" xfId="3" applyFont="1" applyBorder="1" applyAlignment="1">
      <alignment horizontal="center" vertical="center" wrapText="1"/>
    </xf>
    <xf numFmtId="0" fontId="3" fillId="4" borderId="6" xfId="3" applyFont="1" applyBorder="1" applyAlignment="1">
      <alignment horizontal="center" vertical="center"/>
    </xf>
    <xf numFmtId="0" fontId="3" fillId="4" borderId="1" xfId="3" applyFont="1" applyBorder="1" applyAlignment="1">
      <alignment horizontal="center" vertical="center"/>
    </xf>
    <xf numFmtId="0" fontId="3" fillId="4" borderId="11" xfId="3" applyFont="1" applyBorder="1" applyAlignment="1">
      <alignment horizontal="center" vertical="center"/>
    </xf>
    <xf numFmtId="0" fontId="3" fillId="3" borderId="7" xfId="2" applyFont="1" applyBorder="1" applyAlignment="1">
      <alignment horizontal="center" vertical="center"/>
    </xf>
    <xf numFmtId="0" fontId="3" fillId="3" borderId="9" xfId="2" applyFont="1" applyBorder="1" applyAlignment="1">
      <alignment horizontal="center" vertical="center"/>
    </xf>
    <xf numFmtId="0" fontId="3" fillId="3" borderId="12" xfId="2" applyFont="1" applyBorder="1" applyAlignment="1">
      <alignment horizontal="center" vertical="center"/>
    </xf>
    <xf numFmtId="0" fontId="1" fillId="4" borderId="7" xfId="3" applyBorder="1" applyAlignment="1">
      <alignment horizontal="center" vertical="center" wrapText="1"/>
    </xf>
    <xf numFmtId="0" fontId="1" fillId="4" borderId="9" xfId="3" applyBorder="1" applyAlignment="1">
      <alignment horizontal="center" vertical="center" wrapText="1"/>
    </xf>
    <xf numFmtId="0" fontId="1" fillId="4" borderId="12" xfId="3" applyBorder="1" applyAlignment="1">
      <alignment horizontal="center" vertical="center" wrapText="1"/>
    </xf>
    <xf numFmtId="0" fontId="3" fillId="8" borderId="5" xfId="7" applyFont="1" applyBorder="1" applyAlignment="1">
      <alignment horizontal="center"/>
    </xf>
    <xf numFmtId="0" fontId="3" fillId="8" borderId="8" xfId="7" applyFont="1" applyBorder="1" applyAlignment="1">
      <alignment horizontal="center"/>
    </xf>
    <xf numFmtId="0" fontId="3" fillId="8" borderId="10" xfId="7" applyFont="1" applyBorder="1" applyAlignment="1">
      <alignment horizontal="center"/>
    </xf>
    <xf numFmtId="0" fontId="3" fillId="2" borderId="42" xfId="1" applyFont="1" applyBorder="1" applyAlignment="1">
      <alignment horizontal="center"/>
    </xf>
    <xf numFmtId="0" fontId="3" fillId="2" borderId="25" xfId="1" applyFont="1" applyBorder="1" applyAlignment="1">
      <alignment horizontal="center" vertical="center" wrapText="1"/>
    </xf>
    <xf numFmtId="0" fontId="3" fillId="2" borderId="26" xfId="1" applyFont="1" applyBorder="1" applyAlignment="1">
      <alignment horizontal="center" vertical="center" wrapText="1"/>
    </xf>
    <xf numFmtId="0" fontId="3" fillId="2" borderId="27" xfId="1" applyFont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2" fontId="3" fillId="4" borderId="25" xfId="3" applyNumberFormat="1" applyFont="1" applyBorder="1" applyAlignment="1">
      <alignment horizontal="center" vertical="center"/>
    </xf>
    <xf numFmtId="2" fontId="3" fillId="4" borderId="26" xfId="3" applyNumberFormat="1" applyFont="1" applyBorder="1" applyAlignment="1">
      <alignment horizontal="center" vertical="center"/>
    </xf>
    <xf numFmtId="2" fontId="3" fillId="4" borderId="27" xfId="3" applyNumberFormat="1" applyFont="1" applyBorder="1" applyAlignment="1">
      <alignment horizontal="center" vertical="center"/>
    </xf>
    <xf numFmtId="0" fontId="3" fillId="8" borderId="41" xfId="7" applyFont="1" applyBorder="1" applyAlignment="1">
      <alignment horizontal="center" vertical="center"/>
    </xf>
    <xf numFmtId="0" fontId="3" fillId="2" borderId="2" xfId="1" applyFont="1" applyBorder="1" applyAlignment="1">
      <alignment horizontal="center"/>
    </xf>
    <xf numFmtId="0" fontId="9" fillId="11" borderId="4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2" fontId="14" fillId="11" borderId="4" xfId="0" applyNumberFormat="1" applyFont="1" applyFill="1" applyBorder="1" applyAlignment="1">
      <alignment horizontal="center" vertical="center"/>
    </xf>
    <xf numFmtId="2" fontId="14" fillId="11" borderId="3" xfId="0" applyNumberFormat="1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1" fontId="14" fillId="11" borderId="4" xfId="0" applyNumberFormat="1" applyFont="1" applyFill="1" applyBorder="1" applyAlignment="1">
      <alignment horizontal="center"/>
    </xf>
    <xf numFmtId="1" fontId="14" fillId="11" borderId="3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11" borderId="4" xfId="0" applyFont="1" applyFill="1" applyBorder="1" applyAlignment="1">
      <alignment horizontal="left"/>
    </xf>
    <xf numFmtId="0" fontId="17" fillId="11" borderId="22" xfId="0" applyFont="1" applyFill="1" applyBorder="1" applyAlignment="1">
      <alignment horizontal="left"/>
    </xf>
    <xf numFmtId="0" fontId="17" fillId="11" borderId="3" xfId="0" applyFont="1" applyFill="1" applyBorder="1" applyAlignment="1">
      <alignment horizontal="left"/>
    </xf>
    <xf numFmtId="0" fontId="9" fillId="11" borderId="4" xfId="0" applyFont="1" applyFill="1" applyBorder="1" applyAlignment="1">
      <alignment horizontal="left"/>
    </xf>
    <xf numFmtId="0" fontId="9" fillId="11" borderId="3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165" fontId="9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right" wrapText="1"/>
    </xf>
    <xf numFmtId="0" fontId="9" fillId="11" borderId="3" xfId="0" applyFont="1" applyFill="1" applyBorder="1" applyAlignment="1">
      <alignment horizontal="right" wrapText="1"/>
    </xf>
    <xf numFmtId="0" fontId="9" fillId="11" borderId="1" xfId="0" applyFont="1" applyFill="1" applyBorder="1" applyAlignment="1">
      <alignment horizontal="left"/>
    </xf>
    <xf numFmtId="0" fontId="9" fillId="11" borderId="4" xfId="0" applyFont="1" applyFill="1" applyBorder="1" applyAlignment="1">
      <alignment horizontal="right" vertical="center" wrapText="1"/>
    </xf>
    <xf numFmtId="0" fontId="9" fillId="11" borderId="3" xfId="0" applyFont="1" applyFill="1" applyBorder="1" applyAlignment="1">
      <alignment horizontal="right" vertical="center" wrapText="1"/>
    </xf>
    <xf numFmtId="165" fontId="9" fillId="11" borderId="4" xfId="0" applyNumberFormat="1" applyFont="1" applyFill="1" applyBorder="1" applyAlignment="1">
      <alignment horizontal="center" vertical="center"/>
    </xf>
    <xf numFmtId="165" fontId="9" fillId="11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1" borderId="47" xfId="0" applyFont="1" applyFill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 wrapText="1"/>
    </xf>
    <xf numFmtId="0" fontId="9" fillId="11" borderId="2" xfId="0" applyFont="1" applyFill="1" applyBorder="1" applyAlignment="1">
      <alignment horizontal="right"/>
    </xf>
    <xf numFmtId="0" fontId="17" fillId="11" borderId="4" xfId="0" applyFont="1" applyFill="1" applyBorder="1" applyAlignment="1">
      <alignment horizontal="right"/>
    </xf>
    <xf numFmtId="0" fontId="17" fillId="11" borderId="3" xfId="0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</cellXfs>
  <cellStyles count="10">
    <cellStyle name="20% - Акцент5" xfId="4" builtinId="46"/>
    <cellStyle name="40% - Акцент1" xfId="1" builtinId="31"/>
    <cellStyle name="40% - Акцент2" xfId="2" builtinId="35"/>
    <cellStyle name="40% - Акцент4" xfId="3" builtinId="43"/>
    <cellStyle name="40% - Акцент5" xfId="5" builtinId="47"/>
    <cellStyle name="40% - Акцент6" xfId="7" builtinId="51"/>
    <cellStyle name="Акцент6" xfId="6" builtinId="49"/>
    <cellStyle name="Обычный" xfId="0" builtinId="0"/>
    <cellStyle name="Прием пищи 1" xfId="8"/>
    <cellStyle name="Прием пищи 2" xfId="9"/>
  </cellStyles>
  <dxfs count="1">
    <dxf>
      <fill>
        <patternFill>
          <bgColor theme="6" tint="0.39994506668294322"/>
        </patternFill>
      </fill>
    </dxf>
  </dxfs>
  <tableStyles count="1" defaultTableStyle="TableStyleMedium9" defaultPivotStyle="PivotStyleLight16">
    <tableStyle name="Приме пищи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view="pageBreakPreview" topLeftCell="B1" zoomScale="77" zoomScaleNormal="70" zoomScaleSheetLayoutView="77" workbookViewId="0">
      <pane xSplit="1" ySplit="2" topLeftCell="C66" activePane="bottomRight" state="frozen"/>
      <selection activeCell="B1" sqref="B1"/>
      <selection pane="topRight" activeCell="C1" sqref="C1"/>
      <selection pane="bottomLeft" activeCell="B3" sqref="B3"/>
      <selection pane="bottomRight" activeCell="M88" sqref="M88"/>
    </sheetView>
  </sheetViews>
  <sheetFormatPr defaultRowHeight="15" x14ac:dyDescent="0.25"/>
  <cols>
    <col min="2" max="2" width="43.85546875" customWidth="1"/>
    <col min="3" max="18" width="13.140625" customWidth="1"/>
    <col min="19" max="19" width="17.28515625" customWidth="1"/>
    <col min="20" max="20" width="13.140625" customWidth="1"/>
  </cols>
  <sheetData>
    <row r="1" spans="1:20" ht="15.75" x14ac:dyDescent="0.25">
      <c r="A1" s="20"/>
      <c r="B1" s="20"/>
      <c r="C1" s="20"/>
      <c r="D1" s="151" t="s">
        <v>9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1:20" ht="39" customHeight="1" x14ac:dyDescent="0.25">
      <c r="A2" s="20" t="s">
        <v>0</v>
      </c>
      <c r="B2" s="21" t="s">
        <v>1</v>
      </c>
      <c r="C2" s="22" t="s">
        <v>8</v>
      </c>
      <c r="D2" s="24" t="s">
        <v>10</v>
      </c>
      <c r="E2" s="23" t="s">
        <v>11</v>
      </c>
      <c r="F2" s="24" t="s">
        <v>12</v>
      </c>
      <c r="G2" s="23" t="s">
        <v>13</v>
      </c>
      <c r="H2" s="24" t="s">
        <v>14</v>
      </c>
      <c r="I2" s="23" t="s">
        <v>15</v>
      </c>
      <c r="J2" s="24" t="s">
        <v>16</v>
      </c>
      <c r="K2" s="23" t="s">
        <v>17</v>
      </c>
      <c r="L2" s="24" t="s">
        <v>18</v>
      </c>
      <c r="M2" s="23" t="s">
        <v>19</v>
      </c>
      <c r="N2" s="24" t="s">
        <v>90</v>
      </c>
      <c r="O2" s="23" t="s">
        <v>91</v>
      </c>
      <c r="P2" s="24" t="s">
        <v>368</v>
      </c>
      <c r="Q2" s="23" t="s">
        <v>369</v>
      </c>
      <c r="R2" s="24" t="s">
        <v>370</v>
      </c>
      <c r="S2" s="23" t="s">
        <v>92</v>
      </c>
      <c r="T2" s="22" t="s">
        <v>20</v>
      </c>
    </row>
    <row r="3" spans="1:20" x14ac:dyDescent="0.25">
      <c r="A3" s="1">
        <v>1</v>
      </c>
      <c r="B3" s="6" t="s">
        <v>96</v>
      </c>
      <c r="C3" s="9">
        <v>67</v>
      </c>
      <c r="D3" s="49">
        <f>SUMIF('1 день'!$L$5:$L$88,B3,'1 день'!$S$5:$S$88)</f>
        <v>0</v>
      </c>
      <c r="E3" s="110">
        <f>SUMIF('2 день'!$L$5:$L$96,B3,'2 день'!$S$5:$S$96)</f>
        <v>0</v>
      </c>
      <c r="F3" s="49">
        <f>SUMIF('3 день'!$L$5:$L$91,B3,'3 день'!$S$5:$S$91)</f>
        <v>126.66666666666667</v>
      </c>
      <c r="G3" s="110">
        <f>SUMIF('4 день'!$L$5:$L$96,B3,'4 день'!$S$5:$S$96)</f>
        <v>0</v>
      </c>
      <c r="H3" s="49">
        <f>SUMIF('5 день'!$L$5:$L$83,B3,'5 день'!$S$5:$S$83)</f>
        <v>0</v>
      </c>
      <c r="I3" s="110">
        <f>SUMIF('6 день'!$L$5:$L$96,B3,'6 день'!$S$5:$S$96)</f>
        <v>46</v>
      </c>
      <c r="J3" s="49">
        <f>SUMIF('7 день'!$L$5:$L$91,B3,'7 день'!$S$5:$S$91)</f>
        <v>100</v>
      </c>
      <c r="K3" s="110">
        <f>SUMIF('8 день'!$L$5:$L$92,B3,'8 день'!$S$5:$S$92)</f>
        <v>0</v>
      </c>
      <c r="L3" s="49">
        <f>SUMIF('9 день'!$L$5:$L$96,B3,'9 день'!$S$5:$S$96)</f>
        <v>0</v>
      </c>
      <c r="M3" s="110">
        <f>SUMIF('10 день'!$L$5:$L$93,B3,'10 день'!$S$5:$S$93)</f>
        <v>68</v>
      </c>
      <c r="N3" s="49">
        <f>SUMIF('11 день'!$L$5:$L$92,B3,'11 день'!$S$5:$S$92)</f>
        <v>0</v>
      </c>
      <c r="O3" s="110">
        <f>SUMIF('12 день'!$L$5:$L$91,B3,'12 день'!$S$5:$S$91)</f>
        <v>0</v>
      </c>
      <c r="P3" s="49">
        <f>SUMIF('13 день'!$L$5:$L$94,B3,'13 день'!$S$5:$S$94)</f>
        <v>53.325000000000003</v>
      </c>
      <c r="Q3" s="110">
        <f>SUMIF('14 день'!$L$5:$L$93,B3,'14 день'!$S$5:$S$93)</f>
        <v>0</v>
      </c>
      <c r="R3" s="49">
        <f>SUMIF('15 день'!$L$5:$L$94,B3,'15 день'!$S$5:$S$94)</f>
        <v>0</v>
      </c>
      <c r="S3" s="7">
        <f>SUM(D3:R3)</f>
        <v>393.99166666666667</v>
      </c>
      <c r="T3" s="9">
        <f>S3/1000*C3</f>
        <v>26.397441666666669</v>
      </c>
    </row>
    <row r="4" spans="1:20" x14ac:dyDescent="0.25">
      <c r="A4" s="1">
        <v>2</v>
      </c>
      <c r="B4" s="6" t="s">
        <v>97</v>
      </c>
      <c r="C4" s="9">
        <v>70</v>
      </c>
      <c r="D4" s="49">
        <f>SUMIF('1 день'!$L$5:$L$88,B4,'1 день'!$S$5:$S$88)</f>
        <v>0</v>
      </c>
      <c r="E4" s="110">
        <f>SUMIF('2 день'!$L$5:$L$96,B4,'2 день'!$S$5:$S$96)</f>
        <v>166.65</v>
      </c>
      <c r="F4" s="49">
        <f>SUMIF('3 день'!$L$5:$L$91,B4,'3 день'!$S$5:$S$91)</f>
        <v>318.18</v>
      </c>
      <c r="G4" s="110">
        <f>SUMIF('4 день'!$L$5:$L$96,B4,'4 день'!$S$5:$S$96)</f>
        <v>83.3</v>
      </c>
      <c r="H4" s="49">
        <f>SUMIF('5 день'!$L$5:$L$83,B4,'5 день'!$S$5:$S$83)</f>
        <v>83.2</v>
      </c>
      <c r="I4" s="110">
        <f>SUMIF('6 день'!$L$5:$L$96,B4,'6 день'!$S$5:$S$96)</f>
        <v>310.65899999999999</v>
      </c>
      <c r="J4" s="49">
        <f>SUMIF('7 день'!$L$5:$L$91,B4,'7 день'!$S$5:$S$91)</f>
        <v>116.65</v>
      </c>
      <c r="K4" s="110">
        <f>SUMIF('8 день'!$L$5:$L$92,B4,'8 день'!$S$5:$S$92)</f>
        <v>76.635999999999996</v>
      </c>
      <c r="L4" s="49">
        <f>SUMIF('9 день'!$L$5:$L$96,B4,'9 день'!$S$5:$S$96)</f>
        <v>185.65</v>
      </c>
      <c r="M4" s="110">
        <f>SUMIF('10 день'!$L$5:$L$93,B4,'10 день'!$S$5:$S$93)</f>
        <v>166.65</v>
      </c>
      <c r="N4" s="49">
        <f>SUMIF('11 день'!$L$5:$L$92,B4,'11 день'!$S$5:$S$92)</f>
        <v>280</v>
      </c>
      <c r="O4" s="110">
        <f>SUMIF('12 день'!$L$5:$L$91,B4,'12 день'!$S$5:$S$91)</f>
        <v>104</v>
      </c>
      <c r="P4" s="49">
        <f>SUMIF('13 день'!$L$5:$L$94,B4,'13 день'!$S$5:$S$94)</f>
        <v>33.325000000000003</v>
      </c>
      <c r="Q4" s="110">
        <f>SUMIF('14 день'!$L$5:$L$93,B4,'14 день'!$S$5:$S$93)</f>
        <v>38.317999999999998</v>
      </c>
      <c r="R4" s="49">
        <f>SUMIF('15 день'!$L$5:$L$94,B4,'15 день'!$S$5:$S$94)</f>
        <v>136</v>
      </c>
      <c r="S4" s="7">
        <f t="shared" ref="S4:S67" si="0">SUM(D4:R4)</f>
        <v>2099.2180000000003</v>
      </c>
      <c r="T4" s="9">
        <f>S4/1000*C4</f>
        <v>146.94526000000002</v>
      </c>
    </row>
    <row r="5" spans="1:20" x14ac:dyDescent="0.25">
      <c r="A5" s="1">
        <v>3</v>
      </c>
      <c r="B5" s="6" t="s">
        <v>98</v>
      </c>
      <c r="C5" s="9">
        <v>90</v>
      </c>
      <c r="D5" s="49">
        <f>SUMIF('1 день'!$L$5:$L$88,B5,'1 день'!$S$5:$S$88)</f>
        <v>87.5</v>
      </c>
      <c r="E5" s="110">
        <f>SUMIF('2 день'!$L$5:$L$96,B5,'2 день'!$S$5:$S$96)</f>
        <v>0</v>
      </c>
      <c r="F5" s="49">
        <f>SUMIF('3 день'!$L$5:$L$91,B5,'3 день'!$S$5:$S$91)</f>
        <v>34.5</v>
      </c>
      <c r="G5" s="110">
        <f>SUMIF('4 день'!$L$5:$L$96,B5,'4 день'!$S$5:$S$96)</f>
        <v>25</v>
      </c>
      <c r="H5" s="49">
        <f>SUMIF('5 день'!$L$5:$L$83,B5,'5 день'!$S$5:$S$83)</f>
        <v>0</v>
      </c>
      <c r="I5" s="110">
        <f>SUMIF('6 день'!$L$5:$L$96,B5,'6 день'!$S$5:$S$96)</f>
        <v>23</v>
      </c>
      <c r="J5" s="49">
        <f>SUMIF('7 день'!$L$5:$L$91,B5,'7 день'!$S$5:$S$91)</f>
        <v>231</v>
      </c>
      <c r="K5" s="110">
        <f>SUMIF('8 день'!$L$5:$L$92,B5,'8 день'!$S$5:$S$92)</f>
        <v>23</v>
      </c>
      <c r="L5" s="49">
        <f>SUMIF('9 день'!$L$5:$L$96,B5,'9 день'!$S$5:$S$96)</f>
        <v>82.5</v>
      </c>
      <c r="M5" s="110">
        <f>SUMIF('10 день'!$L$5:$L$93,B5,'10 день'!$S$5:$S$93)</f>
        <v>0</v>
      </c>
      <c r="N5" s="49">
        <f>SUMIF('11 день'!$L$5:$L$92,B5,'11 день'!$S$5:$S$92)</f>
        <v>87.5</v>
      </c>
      <c r="O5" s="110">
        <f>SUMIF('12 день'!$L$5:$L$91,B5,'12 день'!$S$5:$S$91)</f>
        <v>0</v>
      </c>
      <c r="P5" s="49">
        <f>SUMIF('13 день'!$L$5:$L$94,B5,'13 день'!$S$5:$S$94)</f>
        <v>25</v>
      </c>
      <c r="Q5" s="110">
        <f>SUMIF('14 день'!$L$5:$L$93,B5,'14 день'!$S$5:$S$93)</f>
        <v>34.5</v>
      </c>
      <c r="R5" s="49">
        <f>SUMIF('15 день'!$L$5:$L$94,B5,'15 день'!$S$5:$S$94)</f>
        <v>0</v>
      </c>
      <c r="S5" s="7">
        <f t="shared" si="0"/>
        <v>653.5</v>
      </c>
      <c r="T5" s="9">
        <f t="shared" ref="T5:T67" si="1">S5/1000*C5</f>
        <v>58.814999999999998</v>
      </c>
    </row>
    <row r="6" spans="1:20" x14ac:dyDescent="0.25">
      <c r="A6" s="1">
        <v>4</v>
      </c>
      <c r="B6" s="6" t="s">
        <v>99</v>
      </c>
      <c r="C6" s="9">
        <v>60</v>
      </c>
      <c r="D6" s="49">
        <f>SUMIF('1 день'!$L$5:$L$88,B6,'1 день'!$S$5:$S$88)</f>
        <v>14.125</v>
      </c>
      <c r="E6" s="110">
        <f>SUMIF('2 день'!$L$5:$L$96,B6,'2 день'!$S$5:$S$96)</f>
        <v>13.5</v>
      </c>
      <c r="F6" s="49">
        <f>SUMIF('3 день'!$L$5:$L$91,B6,'3 день'!$S$5:$S$91)</f>
        <v>12.42</v>
      </c>
      <c r="G6" s="110">
        <f>SUMIF('4 день'!$L$5:$L$96,B6,'4 день'!$S$5:$S$96)</f>
        <v>138.30000000000001</v>
      </c>
      <c r="H6" s="49">
        <f>SUMIF('5 день'!$L$5:$L$83,B6,'5 день'!$S$5:$S$83)</f>
        <v>15.819999999999999</v>
      </c>
      <c r="I6" s="110">
        <f>SUMIF('6 день'!$L$5:$L$96,B6,'6 день'!$S$5:$S$96)</f>
        <v>15.892999999999999</v>
      </c>
      <c r="J6" s="49">
        <f>SUMIF('7 день'!$L$5:$L$91,B6,'7 день'!$S$5:$S$91)</f>
        <v>37.284999999999997</v>
      </c>
      <c r="K6" s="110">
        <f>SUMIF('8 день'!$L$5:$L$92,B6,'8 день'!$S$5:$S$92)</f>
        <v>106.06933333333333</v>
      </c>
      <c r="L6" s="49">
        <f>SUMIF('9 день'!$L$5:$L$96,B6,'9 день'!$S$5:$S$96)</f>
        <v>51.65</v>
      </c>
      <c r="M6" s="110">
        <f>SUMIF('10 день'!$L$5:$L$93,B6,'10 день'!$S$5:$S$93)</f>
        <v>30</v>
      </c>
      <c r="N6" s="49">
        <f>SUMIF('11 день'!$L$5:$L$92,B6,'11 день'!$S$5:$S$92)</f>
        <v>13.824999999999999</v>
      </c>
      <c r="O6" s="110">
        <f>SUMIF('12 день'!$L$5:$L$91,B6,'12 день'!$S$5:$S$91)</f>
        <v>15.625</v>
      </c>
      <c r="P6" s="49">
        <f>SUMIF('13 день'!$L$5:$L$94,B6,'13 день'!$S$5:$S$94)</f>
        <v>110.48333333333332</v>
      </c>
      <c r="Q6" s="110">
        <f>SUMIF('14 день'!$L$5:$L$93,B6,'14 день'!$S$5:$S$93)</f>
        <v>173.83333333333334</v>
      </c>
      <c r="R6" s="49">
        <f>SUMIF('15 день'!$L$5:$L$94,B6,'15 день'!$S$5:$S$94)</f>
        <v>12.5</v>
      </c>
      <c r="S6" s="7">
        <f t="shared" si="0"/>
        <v>761.32899999999995</v>
      </c>
      <c r="T6" s="9">
        <f t="shared" si="1"/>
        <v>45.679739999999995</v>
      </c>
    </row>
    <row r="7" spans="1:20" x14ac:dyDescent="0.25">
      <c r="A7" s="1">
        <v>5</v>
      </c>
      <c r="B7" s="6" t="s">
        <v>100</v>
      </c>
      <c r="C7" s="9">
        <v>50</v>
      </c>
      <c r="D7" s="49">
        <f>SUMIF('1 день'!$L$5:$L$88,B7,'1 день'!$S$5:$S$88)</f>
        <v>12.5</v>
      </c>
      <c r="E7" s="110">
        <f>SUMIF('2 день'!$L$5:$L$96,B7,'2 день'!$S$5:$S$96)</f>
        <v>17</v>
      </c>
      <c r="F7" s="49">
        <f>SUMIF('3 день'!$L$5:$L$91,B7,'3 день'!$S$5:$S$91)</f>
        <v>11.5</v>
      </c>
      <c r="G7" s="110">
        <f>SUMIF('4 день'!$L$5:$L$96,B7,'4 день'!$S$5:$S$96)</f>
        <v>34.5</v>
      </c>
      <c r="H7" s="49">
        <f>SUMIF('5 день'!$L$5:$L$83,B7,'5 день'!$S$5:$S$83)</f>
        <v>10</v>
      </c>
      <c r="I7" s="110">
        <f>SUMIF('6 день'!$L$5:$L$96,B7,'6 день'!$S$5:$S$96)</f>
        <v>25.9</v>
      </c>
      <c r="J7" s="49">
        <f>SUMIF('7 день'!$L$5:$L$91,B7,'7 день'!$S$5:$S$91)</f>
        <v>44.5</v>
      </c>
      <c r="K7" s="110">
        <f>SUMIF('8 день'!$L$5:$L$92,B7,'8 день'!$S$5:$S$92)</f>
        <v>33.54</v>
      </c>
      <c r="L7" s="49">
        <f>SUMIF('9 день'!$L$5:$L$96,B7,'9 день'!$S$5:$S$96)</f>
        <v>30.5</v>
      </c>
      <c r="M7" s="110">
        <f>SUMIF('10 день'!$L$5:$L$93,B7,'10 день'!$S$5:$S$93)</f>
        <v>23</v>
      </c>
      <c r="N7" s="49">
        <f>SUMIF('11 день'!$L$5:$L$92,B7,'11 день'!$S$5:$S$92)</f>
        <v>12.5</v>
      </c>
      <c r="O7" s="110">
        <f>SUMIF('12 день'!$L$5:$L$91,B7,'12 день'!$S$5:$S$91)</f>
        <v>27.65</v>
      </c>
      <c r="P7" s="49">
        <f>SUMIF('13 день'!$L$5:$L$94,B7,'13 день'!$S$5:$S$94)</f>
        <v>12.5</v>
      </c>
      <c r="Q7" s="110">
        <f>SUMIF('14 день'!$L$5:$L$93,B7,'14 день'!$S$5:$S$93)</f>
        <v>34.69</v>
      </c>
      <c r="R7" s="49">
        <f>SUMIF('15 день'!$L$5:$L$94,B7,'15 день'!$S$5:$S$94)</f>
        <v>12.5</v>
      </c>
      <c r="S7" s="7">
        <f t="shared" si="0"/>
        <v>342.78</v>
      </c>
      <c r="T7" s="9">
        <f t="shared" si="1"/>
        <v>17.138999999999999</v>
      </c>
    </row>
    <row r="8" spans="1:20" x14ac:dyDescent="0.25">
      <c r="A8" s="1">
        <v>6</v>
      </c>
      <c r="B8" s="6" t="s">
        <v>101</v>
      </c>
      <c r="C8" s="9">
        <v>330</v>
      </c>
      <c r="D8" s="49">
        <f>SUMIF('1 день'!$L$5:$L$88,B8,'1 день'!$S$5:$S$88)</f>
        <v>0</v>
      </c>
      <c r="E8" s="110">
        <f>SUMIF('2 день'!$L$5:$L$96,B8,'2 день'!$S$5:$S$96)</f>
        <v>0</v>
      </c>
      <c r="F8" s="49">
        <f>SUMIF('3 день'!$L$5:$L$91,B8,'3 день'!$S$5:$S$91)</f>
        <v>0</v>
      </c>
      <c r="G8" s="110">
        <f>SUMIF('4 день'!$L$5:$L$96,B8,'4 день'!$S$5:$S$96)</f>
        <v>0</v>
      </c>
      <c r="H8" s="49">
        <f>SUMIF('5 день'!$L$5:$L$83,B8,'5 день'!$S$5:$S$83)</f>
        <v>0</v>
      </c>
      <c r="I8" s="110">
        <f>SUMIF('6 день'!$L$5:$L$96,B8,'6 день'!$S$5:$S$96)</f>
        <v>0</v>
      </c>
      <c r="J8" s="49">
        <f>SUMIF('7 день'!$L$5:$L$91,B8,'7 день'!$S$5:$S$91)</f>
        <v>0</v>
      </c>
      <c r="K8" s="110">
        <f>SUMIF('8 день'!$L$5:$L$92,B8,'8 день'!$S$5:$S$92)</f>
        <v>0</v>
      </c>
      <c r="L8" s="49">
        <f>SUMIF('9 день'!$L$5:$L$96,B8,'9 день'!$S$5:$S$96)</f>
        <v>0</v>
      </c>
      <c r="M8" s="110">
        <f>SUMIF('10 день'!$L$5:$L$93,B8,'10 день'!$S$5:$S$93)</f>
        <v>0</v>
      </c>
      <c r="N8" s="49">
        <f>SUMIF('11 день'!$L$5:$L$92,B8,'11 день'!$S$5:$S$92)</f>
        <v>0</v>
      </c>
      <c r="O8" s="110">
        <f>SUMIF('12 день'!$L$5:$L$91,B8,'12 день'!$S$5:$S$91)</f>
        <v>0</v>
      </c>
      <c r="P8" s="49">
        <f>SUMIF('13 день'!$L$5:$L$94,B8,'13 день'!$S$5:$S$94)</f>
        <v>0</v>
      </c>
      <c r="Q8" s="110">
        <f>SUMIF('14 день'!$L$5:$L$93,B8,'14 день'!$S$5:$S$93)</f>
        <v>0</v>
      </c>
      <c r="R8" s="49">
        <f>SUMIF('15 день'!$L$5:$L$94,B8,'15 день'!$S$5:$S$94)</f>
        <v>0</v>
      </c>
      <c r="S8" s="7">
        <f t="shared" si="0"/>
        <v>0</v>
      </c>
      <c r="T8" s="9">
        <f t="shared" si="1"/>
        <v>0</v>
      </c>
    </row>
    <row r="9" spans="1:20" x14ac:dyDescent="0.25">
      <c r="A9" s="1">
        <v>7</v>
      </c>
      <c r="B9" s="6" t="s">
        <v>102</v>
      </c>
      <c r="C9" s="9">
        <v>170</v>
      </c>
      <c r="D9" s="49">
        <f>SUMIF('1 день'!$L$5:$L$88,B9,'1 день'!$S$5:$S$88)</f>
        <v>100</v>
      </c>
      <c r="E9" s="110">
        <f>SUMIF('2 день'!$L$5:$L$96,B9,'2 день'!$S$5:$S$96)</f>
        <v>0</v>
      </c>
      <c r="F9" s="49">
        <f>SUMIF('3 день'!$L$5:$L$91,B9,'3 день'!$S$5:$S$91)</f>
        <v>0</v>
      </c>
      <c r="G9" s="110">
        <f>SUMIF('4 день'!$L$5:$L$96,B9,'4 день'!$S$5:$S$96)</f>
        <v>100</v>
      </c>
      <c r="H9" s="49">
        <f>SUMIF('5 день'!$L$5:$L$83,B9,'5 день'!$S$5:$S$83)</f>
        <v>0</v>
      </c>
      <c r="I9" s="110">
        <f>SUMIF('6 день'!$L$5:$L$96,B9,'6 день'!$S$5:$S$96)</f>
        <v>0</v>
      </c>
      <c r="J9" s="49">
        <f>SUMIF('7 день'!$L$5:$L$91,B9,'7 день'!$S$5:$S$91)</f>
        <v>100</v>
      </c>
      <c r="K9" s="110">
        <f>SUMIF('8 день'!$L$5:$L$92,B9,'8 день'!$S$5:$S$92)</f>
        <v>0</v>
      </c>
      <c r="L9" s="49">
        <f>SUMIF('9 день'!$L$5:$L$96,B9,'9 день'!$S$5:$S$96)</f>
        <v>50</v>
      </c>
      <c r="M9" s="110">
        <f>SUMIF('10 день'!$L$5:$L$93,B9,'10 день'!$S$5:$S$93)</f>
        <v>130</v>
      </c>
      <c r="N9" s="49">
        <f>SUMIF('11 день'!$L$5:$L$92,B9,'11 день'!$S$5:$S$92)</f>
        <v>0</v>
      </c>
      <c r="O9" s="110">
        <f>SUMIF('12 день'!$L$5:$L$91,B9,'12 день'!$S$5:$S$91)</f>
        <v>0</v>
      </c>
      <c r="P9" s="49">
        <f>SUMIF('13 день'!$L$5:$L$94,B9,'13 день'!$S$5:$S$94)</f>
        <v>100</v>
      </c>
      <c r="Q9" s="110">
        <f>SUMIF('14 день'!$L$5:$L$93,B9,'14 день'!$S$5:$S$93)</f>
        <v>0</v>
      </c>
      <c r="R9" s="49">
        <f>SUMIF('15 день'!$L$5:$L$94,B9,'15 день'!$S$5:$S$94)</f>
        <v>0</v>
      </c>
      <c r="S9" s="7">
        <f t="shared" si="0"/>
        <v>580</v>
      </c>
      <c r="T9" s="9">
        <f t="shared" si="1"/>
        <v>98.6</v>
      </c>
    </row>
    <row r="10" spans="1:20" x14ac:dyDescent="0.25">
      <c r="A10" s="1">
        <v>8</v>
      </c>
      <c r="B10" s="6" t="s">
        <v>103</v>
      </c>
      <c r="C10" s="9">
        <v>250</v>
      </c>
      <c r="D10" s="49">
        <f>SUMIF('1 день'!$L$5:$L$88,B10,'1 день'!$S$5:$S$88)</f>
        <v>0</v>
      </c>
      <c r="E10" s="110">
        <f>SUMIF('2 день'!$L$5:$L$96,B10,'2 день'!$S$5:$S$96)</f>
        <v>0</v>
      </c>
      <c r="F10" s="49">
        <f>SUMIF('3 день'!$L$5:$L$91,B10,'3 день'!$S$5:$S$91)</f>
        <v>0</v>
      </c>
      <c r="G10" s="110">
        <f>SUMIF('4 день'!$L$5:$L$96,B10,'4 день'!$S$5:$S$96)</f>
        <v>0</v>
      </c>
      <c r="H10" s="49">
        <f>SUMIF('5 день'!$L$5:$L$83,B10,'5 день'!$S$5:$S$83)</f>
        <v>0</v>
      </c>
      <c r="I10" s="110">
        <f>SUMIF('6 день'!$L$5:$L$96,B10,'6 день'!$S$5:$S$96)</f>
        <v>0</v>
      </c>
      <c r="J10" s="49">
        <f>SUMIF('7 день'!$L$5:$L$91,B10,'7 день'!$S$5:$S$91)</f>
        <v>0</v>
      </c>
      <c r="K10" s="110">
        <f>SUMIF('8 день'!$L$5:$L$92,B10,'8 день'!$S$5:$S$92)</f>
        <v>0</v>
      </c>
      <c r="L10" s="49">
        <f>SUMIF('9 день'!$L$5:$L$96,B10,'9 день'!$S$5:$S$96)</f>
        <v>0</v>
      </c>
      <c r="M10" s="110">
        <f>SUMIF('10 день'!$L$5:$L$93,B10,'10 день'!$S$5:$S$93)</f>
        <v>0</v>
      </c>
      <c r="N10" s="49">
        <f>SUMIF('11 день'!$L$5:$L$92,B10,'11 день'!$S$5:$S$92)</f>
        <v>0</v>
      </c>
      <c r="O10" s="110">
        <f>SUMIF('12 день'!$L$5:$L$91,B10,'12 день'!$S$5:$S$91)</f>
        <v>0</v>
      </c>
      <c r="P10" s="49">
        <f>SUMIF('13 день'!$L$5:$L$94,B10,'13 день'!$S$5:$S$94)</f>
        <v>0</v>
      </c>
      <c r="Q10" s="110">
        <f>SUMIF('14 день'!$L$5:$L$93,B10,'14 день'!$S$5:$S$93)</f>
        <v>0</v>
      </c>
      <c r="R10" s="49">
        <f>SUMIF('15 день'!$L$5:$L$94,B10,'15 день'!$S$5:$S$94)</f>
        <v>0</v>
      </c>
      <c r="S10" s="7">
        <f t="shared" si="0"/>
        <v>0</v>
      </c>
      <c r="T10" s="9">
        <f t="shared" si="1"/>
        <v>0</v>
      </c>
    </row>
    <row r="11" spans="1:20" x14ac:dyDescent="0.25">
      <c r="A11" s="1">
        <v>9</v>
      </c>
      <c r="B11" s="6" t="s">
        <v>104</v>
      </c>
      <c r="C11" s="9">
        <v>310</v>
      </c>
      <c r="D11" s="49">
        <f>SUMIF('1 день'!$L$5:$L$88,B11,'1 день'!$S$5:$S$88)</f>
        <v>0</v>
      </c>
      <c r="E11" s="110">
        <f>SUMIF('2 день'!$L$5:$L$96,B11,'2 день'!$S$5:$S$96)</f>
        <v>0</v>
      </c>
      <c r="F11" s="49">
        <f>SUMIF('3 день'!$L$5:$L$91,B11,'3 день'!$S$5:$S$91)</f>
        <v>0</v>
      </c>
      <c r="G11" s="110">
        <f>SUMIF('4 день'!$L$5:$L$96,B11,'4 день'!$S$5:$S$96)</f>
        <v>0</v>
      </c>
      <c r="H11" s="49">
        <f>SUMIF('5 день'!$L$5:$L$83,B11,'5 день'!$S$5:$S$83)</f>
        <v>0</v>
      </c>
      <c r="I11" s="110">
        <f>SUMIF('6 день'!$L$5:$L$96,B11,'6 день'!$S$5:$S$96)</f>
        <v>0</v>
      </c>
      <c r="J11" s="49">
        <f>SUMIF('7 день'!$L$5:$L$91,B11,'7 день'!$S$5:$S$91)</f>
        <v>0</v>
      </c>
      <c r="K11" s="110">
        <f>SUMIF('8 день'!$L$5:$L$92,B11,'8 день'!$S$5:$S$92)</f>
        <v>0</v>
      </c>
      <c r="L11" s="49">
        <f>SUMIF('9 день'!$L$5:$L$96,B11,'9 день'!$S$5:$S$96)</f>
        <v>0</v>
      </c>
      <c r="M11" s="110">
        <f>SUMIF('10 день'!$L$5:$L$93,B11,'10 день'!$S$5:$S$93)</f>
        <v>0</v>
      </c>
      <c r="N11" s="49">
        <f>SUMIF('11 день'!$L$5:$L$92,B11,'11 день'!$S$5:$S$92)</f>
        <v>0</v>
      </c>
      <c r="O11" s="110">
        <f>SUMIF('12 день'!$L$5:$L$91,B11,'12 день'!$S$5:$S$91)</f>
        <v>0</v>
      </c>
      <c r="P11" s="49">
        <f>SUMIF('13 день'!$L$5:$L$94,B11,'13 день'!$S$5:$S$94)</f>
        <v>0</v>
      </c>
      <c r="Q11" s="110">
        <f>SUMIF('14 день'!$L$5:$L$93,B11,'14 день'!$S$5:$S$93)</f>
        <v>0</v>
      </c>
      <c r="R11" s="49">
        <f>SUMIF('15 день'!$L$5:$L$94,B11,'15 день'!$S$5:$S$94)</f>
        <v>0</v>
      </c>
      <c r="S11" s="7">
        <f t="shared" si="0"/>
        <v>0</v>
      </c>
      <c r="T11" s="9">
        <f t="shared" si="1"/>
        <v>0</v>
      </c>
    </row>
    <row r="12" spans="1:20" x14ac:dyDescent="0.25">
      <c r="A12" s="1">
        <v>10</v>
      </c>
      <c r="B12" s="6" t="s">
        <v>105</v>
      </c>
      <c r="C12" s="9">
        <v>180</v>
      </c>
      <c r="D12" s="49">
        <f>SUMIF('1 день'!$L$5:$L$88,B12,'1 день'!$S$5:$S$88)</f>
        <v>0</v>
      </c>
      <c r="E12" s="110">
        <f>SUMIF('2 день'!$L$5:$L$96,B12,'2 день'!$S$5:$S$96)</f>
        <v>100</v>
      </c>
      <c r="F12" s="49">
        <f>SUMIF('3 день'!$L$5:$L$91,B12,'3 день'!$S$5:$S$91)</f>
        <v>0</v>
      </c>
      <c r="G12" s="110">
        <f>SUMIF('4 день'!$L$5:$L$96,B12,'4 день'!$S$5:$S$96)</f>
        <v>0</v>
      </c>
      <c r="H12" s="49">
        <f>SUMIF('5 день'!$L$5:$L$83,B12,'5 день'!$S$5:$S$83)</f>
        <v>100</v>
      </c>
      <c r="I12" s="110">
        <f>SUMIF('6 день'!$L$5:$L$96,B12,'6 день'!$S$5:$S$96)</f>
        <v>0</v>
      </c>
      <c r="J12" s="49">
        <f>SUMIF('7 день'!$L$5:$L$91,B12,'7 день'!$S$5:$S$91)</f>
        <v>0</v>
      </c>
      <c r="K12" s="110">
        <f>SUMIF('8 день'!$L$5:$L$92,B12,'8 день'!$S$5:$S$92)</f>
        <v>100</v>
      </c>
      <c r="L12" s="49">
        <f>SUMIF('9 день'!$L$5:$L$96,B12,'9 день'!$S$5:$S$96)</f>
        <v>0</v>
      </c>
      <c r="M12" s="110">
        <f>SUMIF('10 день'!$L$5:$L$93,B12,'10 день'!$S$5:$S$93)</f>
        <v>0</v>
      </c>
      <c r="N12" s="49">
        <f>SUMIF('11 день'!$L$5:$L$92,B12,'11 день'!$S$5:$S$92)</f>
        <v>100</v>
      </c>
      <c r="O12" s="110">
        <f>SUMIF('12 день'!$L$5:$L$91,B12,'12 день'!$S$5:$S$91)</f>
        <v>0</v>
      </c>
      <c r="P12" s="49">
        <f>SUMIF('13 день'!$L$5:$L$94,B12,'13 день'!$S$5:$S$94)</f>
        <v>0</v>
      </c>
      <c r="Q12" s="110">
        <f>SUMIF('14 день'!$L$5:$L$93,B12,'14 день'!$S$5:$S$93)</f>
        <v>100</v>
      </c>
      <c r="R12" s="49">
        <f>SUMIF('15 день'!$L$5:$L$94,B12,'15 день'!$S$5:$S$94)</f>
        <v>0</v>
      </c>
      <c r="S12" s="7">
        <f t="shared" si="0"/>
        <v>500</v>
      </c>
      <c r="T12" s="9">
        <f t="shared" si="1"/>
        <v>90</v>
      </c>
    </row>
    <row r="13" spans="1:20" x14ac:dyDescent="0.25">
      <c r="A13" s="1">
        <v>11</v>
      </c>
      <c r="B13" s="6" t="s">
        <v>106</v>
      </c>
      <c r="C13" s="9">
        <v>200</v>
      </c>
      <c r="D13" s="49">
        <f>SUMIF('1 день'!$L$5:$L$88,B13,'1 день'!$S$5:$S$88)</f>
        <v>0</v>
      </c>
      <c r="E13" s="110">
        <f>SUMIF('2 день'!$L$5:$L$96,B13,'2 день'!$S$5:$S$96)</f>
        <v>0</v>
      </c>
      <c r="F13" s="49">
        <f>SUMIF('3 день'!$L$5:$L$91,B13,'3 день'!$S$5:$S$91)</f>
        <v>100</v>
      </c>
      <c r="G13" s="110">
        <f>SUMIF('4 день'!$L$5:$L$96,B13,'4 день'!$S$5:$S$96)</f>
        <v>0</v>
      </c>
      <c r="H13" s="49">
        <f>SUMIF('5 день'!$L$5:$L$83,B13,'5 день'!$S$5:$S$83)</f>
        <v>0</v>
      </c>
      <c r="I13" s="110">
        <f>SUMIF('6 день'!$L$5:$L$96,B13,'6 день'!$S$5:$S$96)</f>
        <v>100</v>
      </c>
      <c r="J13" s="49">
        <f>SUMIF('7 день'!$L$5:$L$91,B13,'7 день'!$S$5:$S$91)</f>
        <v>0</v>
      </c>
      <c r="K13" s="110">
        <f>SUMIF('8 день'!$L$5:$L$92,B13,'8 день'!$S$5:$S$92)</f>
        <v>0</v>
      </c>
      <c r="L13" s="49">
        <f>SUMIF('9 день'!$L$5:$L$96,B13,'9 день'!$S$5:$S$96)</f>
        <v>0</v>
      </c>
      <c r="M13" s="110">
        <f>SUMIF('10 день'!$L$5:$L$93,B13,'10 день'!$S$5:$S$93)</f>
        <v>0</v>
      </c>
      <c r="N13" s="49">
        <f>SUMIF('11 день'!$L$5:$L$92,B13,'11 день'!$S$5:$S$92)</f>
        <v>0</v>
      </c>
      <c r="O13" s="110">
        <f>SUMIF('12 день'!$L$5:$L$91,B13,'12 день'!$S$5:$S$91)</f>
        <v>100</v>
      </c>
      <c r="P13" s="49">
        <f>SUMIF('13 день'!$L$5:$L$94,B13,'13 день'!$S$5:$S$94)</f>
        <v>0</v>
      </c>
      <c r="Q13" s="110">
        <f>SUMIF('14 день'!$L$5:$L$93,B13,'14 день'!$S$5:$S$93)</f>
        <v>0</v>
      </c>
      <c r="R13" s="49">
        <f>SUMIF('15 день'!$L$5:$L$94,B13,'15 день'!$S$5:$S$94)</f>
        <v>100</v>
      </c>
      <c r="S13" s="7">
        <f t="shared" si="0"/>
        <v>400</v>
      </c>
      <c r="T13" s="9">
        <f t="shared" si="1"/>
        <v>80</v>
      </c>
    </row>
    <row r="14" spans="1:20" x14ac:dyDescent="0.25">
      <c r="A14" s="1">
        <v>12</v>
      </c>
      <c r="B14" s="6" t="s">
        <v>107</v>
      </c>
      <c r="C14" s="9">
        <v>190</v>
      </c>
      <c r="D14" s="49">
        <f>SUMIF('1 день'!$L$5:$L$88,B14,'1 день'!$S$5:$S$88)</f>
        <v>0</v>
      </c>
      <c r="E14" s="110">
        <f>SUMIF('2 день'!$L$5:$L$96,B14,'2 день'!$S$5:$S$96)</f>
        <v>0</v>
      </c>
      <c r="F14" s="49">
        <f>SUMIF('3 день'!$L$5:$L$91,B14,'3 день'!$S$5:$S$91)</f>
        <v>8</v>
      </c>
      <c r="G14" s="110">
        <f>SUMIF('4 день'!$L$5:$L$96,B14,'4 день'!$S$5:$S$96)</f>
        <v>0</v>
      </c>
      <c r="H14" s="49">
        <f>SUMIF('5 день'!$L$5:$L$83,B14,'5 день'!$S$5:$S$83)</f>
        <v>0</v>
      </c>
      <c r="I14" s="110">
        <f>SUMIF('6 день'!$L$5:$L$96,B14,'6 день'!$S$5:$S$96)</f>
        <v>0</v>
      </c>
      <c r="J14" s="49">
        <f>SUMIF('7 день'!$L$5:$L$91,B14,'7 день'!$S$5:$S$91)</f>
        <v>0</v>
      </c>
      <c r="K14" s="110">
        <f>SUMIF('8 день'!$L$5:$L$92,B14,'8 день'!$S$5:$S$92)</f>
        <v>0</v>
      </c>
      <c r="L14" s="49">
        <f>SUMIF('9 день'!$L$5:$L$96,B14,'9 день'!$S$5:$S$96)</f>
        <v>0</v>
      </c>
      <c r="M14" s="110">
        <f>SUMIF('10 день'!$L$5:$L$93,B14,'10 день'!$S$5:$S$93)</f>
        <v>0</v>
      </c>
      <c r="N14" s="49">
        <f>SUMIF('11 день'!$L$5:$L$92,B14,'11 день'!$S$5:$S$92)</f>
        <v>0</v>
      </c>
      <c r="O14" s="110">
        <f>SUMIF('12 день'!$L$5:$L$91,B14,'12 день'!$S$5:$S$91)</f>
        <v>0</v>
      </c>
      <c r="P14" s="49">
        <f>SUMIF('13 день'!$L$5:$L$94,B14,'13 день'!$S$5:$S$94)</f>
        <v>0</v>
      </c>
      <c r="Q14" s="110">
        <f>SUMIF('14 день'!$L$5:$L$93,B14,'14 день'!$S$5:$S$93)</f>
        <v>0</v>
      </c>
      <c r="R14" s="49">
        <f>SUMIF('15 день'!$L$5:$L$94,B14,'15 день'!$S$5:$S$94)</f>
        <v>8</v>
      </c>
      <c r="S14" s="7">
        <f t="shared" si="0"/>
        <v>16</v>
      </c>
      <c r="T14" s="9">
        <f t="shared" si="1"/>
        <v>3.04</v>
      </c>
    </row>
    <row r="15" spans="1:20" x14ac:dyDescent="0.25">
      <c r="A15" s="1">
        <v>13</v>
      </c>
      <c r="B15" s="6" t="s">
        <v>108</v>
      </c>
      <c r="C15" s="9">
        <v>400</v>
      </c>
      <c r="D15" s="49">
        <f>SUMIF('1 день'!$L$5:$L$88,B15,'1 день'!$S$5:$S$88)</f>
        <v>0</v>
      </c>
      <c r="E15" s="110">
        <f>SUMIF('2 день'!$L$5:$L$96,B15,'2 день'!$S$5:$S$96)</f>
        <v>0</v>
      </c>
      <c r="F15" s="49">
        <f>SUMIF('3 день'!$L$5:$L$91,B15,'3 день'!$S$5:$S$91)</f>
        <v>0</v>
      </c>
      <c r="G15" s="110">
        <f>SUMIF('4 день'!$L$5:$L$96,B15,'4 день'!$S$5:$S$96)</f>
        <v>0</v>
      </c>
      <c r="H15" s="49">
        <f>SUMIF('5 день'!$L$5:$L$83,B15,'5 день'!$S$5:$S$83)</f>
        <v>0</v>
      </c>
      <c r="I15" s="110">
        <f>SUMIF('6 день'!$L$5:$L$96,B15,'6 день'!$S$5:$S$96)</f>
        <v>0</v>
      </c>
      <c r="J15" s="49">
        <f>SUMIF('7 день'!$L$5:$L$91,B15,'7 день'!$S$5:$S$91)</f>
        <v>0</v>
      </c>
      <c r="K15" s="110">
        <f>SUMIF('8 день'!$L$5:$L$92,B15,'8 день'!$S$5:$S$92)</f>
        <v>0</v>
      </c>
      <c r="L15" s="49">
        <f>SUMIF('9 день'!$L$5:$L$96,B15,'9 день'!$S$5:$S$96)</f>
        <v>0</v>
      </c>
      <c r="M15" s="110">
        <f>SUMIF('10 день'!$L$5:$L$93,B15,'10 день'!$S$5:$S$93)</f>
        <v>0</v>
      </c>
      <c r="N15" s="49">
        <f>SUMIF('11 день'!$L$5:$L$92,B15,'11 день'!$S$5:$S$92)</f>
        <v>0</v>
      </c>
      <c r="O15" s="110">
        <f>SUMIF('12 день'!$L$5:$L$91,B15,'12 день'!$S$5:$S$91)</f>
        <v>0</v>
      </c>
      <c r="P15" s="49">
        <f>SUMIF('13 день'!$L$5:$L$94,B15,'13 день'!$S$5:$S$94)</f>
        <v>0</v>
      </c>
      <c r="Q15" s="110">
        <f>SUMIF('14 день'!$L$5:$L$93,B15,'14 день'!$S$5:$S$93)</f>
        <v>0</v>
      </c>
      <c r="R15" s="49">
        <f>SUMIF('15 день'!$L$5:$L$94,B15,'15 день'!$S$5:$S$94)</f>
        <v>0</v>
      </c>
      <c r="S15" s="7">
        <f t="shared" si="0"/>
        <v>0</v>
      </c>
      <c r="T15" s="9">
        <f t="shared" si="1"/>
        <v>0</v>
      </c>
    </row>
    <row r="16" spans="1:20" x14ac:dyDescent="0.25">
      <c r="A16" s="1">
        <v>14</v>
      </c>
      <c r="B16" s="6" t="s">
        <v>109</v>
      </c>
      <c r="C16" s="9">
        <v>500</v>
      </c>
      <c r="D16" s="49">
        <f>SUMIF('1 день'!$L$5:$L$88,B16,'1 день'!$S$5:$S$88)</f>
        <v>0</v>
      </c>
      <c r="E16" s="110">
        <f>SUMIF('2 день'!$L$5:$L$96,B16,'2 день'!$S$5:$S$96)</f>
        <v>0</v>
      </c>
      <c r="F16" s="49">
        <f>SUMIF('3 день'!$L$5:$L$91,B16,'3 день'!$S$5:$S$91)</f>
        <v>0</v>
      </c>
      <c r="G16" s="110">
        <f>SUMIF('4 день'!$L$5:$L$96,B16,'4 день'!$S$5:$S$96)</f>
        <v>0</v>
      </c>
      <c r="H16" s="49">
        <f>SUMIF('5 день'!$L$5:$L$83,B16,'5 день'!$S$5:$S$83)</f>
        <v>0</v>
      </c>
      <c r="I16" s="110">
        <f>SUMIF('6 день'!$L$5:$L$96,B16,'6 день'!$S$5:$S$96)</f>
        <v>0</v>
      </c>
      <c r="J16" s="49">
        <f>SUMIF('7 день'!$L$5:$L$91,B16,'7 день'!$S$5:$S$91)</f>
        <v>0</v>
      </c>
      <c r="K16" s="110">
        <f>SUMIF('8 день'!$L$5:$L$92,B16,'8 день'!$S$5:$S$92)</f>
        <v>0</v>
      </c>
      <c r="L16" s="49">
        <f>SUMIF('9 день'!$L$5:$L$96,B16,'9 день'!$S$5:$S$96)</f>
        <v>0</v>
      </c>
      <c r="M16" s="110">
        <f>SUMIF('10 день'!$L$5:$L$93,B16,'10 день'!$S$5:$S$93)</f>
        <v>0</v>
      </c>
      <c r="N16" s="49">
        <f>SUMIF('11 день'!$L$5:$L$92,B16,'11 день'!$S$5:$S$92)</f>
        <v>0</v>
      </c>
      <c r="O16" s="110">
        <f>SUMIF('12 день'!$L$5:$L$91,B16,'12 день'!$S$5:$S$91)</f>
        <v>0</v>
      </c>
      <c r="P16" s="49">
        <f>SUMIF('13 день'!$L$5:$L$94,B16,'13 день'!$S$5:$S$94)</f>
        <v>0</v>
      </c>
      <c r="Q16" s="110">
        <f>SUMIF('14 день'!$L$5:$L$93,B16,'14 день'!$S$5:$S$93)</f>
        <v>0</v>
      </c>
      <c r="R16" s="49">
        <f>SUMIF('15 день'!$L$5:$L$94,B16,'15 день'!$S$5:$S$94)</f>
        <v>0</v>
      </c>
      <c r="S16" s="7">
        <f t="shared" si="0"/>
        <v>0</v>
      </c>
      <c r="T16" s="9">
        <f t="shared" si="1"/>
        <v>0</v>
      </c>
    </row>
    <row r="17" spans="1:20" x14ac:dyDescent="0.25">
      <c r="A17" s="1">
        <v>15</v>
      </c>
      <c r="B17" s="6" t="s">
        <v>110</v>
      </c>
      <c r="C17" s="9">
        <v>360</v>
      </c>
      <c r="D17" s="49">
        <f>SUMIF('1 день'!$L$5:$L$88,B17,'1 день'!$S$5:$S$88)</f>
        <v>0</v>
      </c>
      <c r="E17" s="110">
        <f>SUMIF('2 день'!$L$5:$L$96,B17,'2 день'!$S$5:$S$96)</f>
        <v>0</v>
      </c>
      <c r="F17" s="49">
        <f>SUMIF('3 день'!$L$5:$L$91,B17,'3 день'!$S$5:$S$91)</f>
        <v>0</v>
      </c>
      <c r="G17" s="110">
        <f>SUMIF('4 день'!$L$5:$L$96,B17,'4 день'!$S$5:$S$96)</f>
        <v>0</v>
      </c>
      <c r="H17" s="49">
        <f>SUMIF('5 день'!$L$5:$L$83,B17,'5 день'!$S$5:$S$83)</f>
        <v>0</v>
      </c>
      <c r="I17" s="110">
        <f>SUMIF('6 день'!$L$5:$L$96,B17,'6 день'!$S$5:$S$96)</f>
        <v>0</v>
      </c>
      <c r="J17" s="49">
        <f>SUMIF('7 день'!$L$5:$L$91,B17,'7 день'!$S$5:$S$91)</f>
        <v>0</v>
      </c>
      <c r="K17" s="110">
        <f>SUMIF('8 день'!$L$5:$L$92,B17,'8 день'!$S$5:$S$92)</f>
        <v>25</v>
      </c>
      <c r="L17" s="49">
        <f>SUMIF('9 день'!$L$5:$L$96,B17,'9 день'!$S$5:$S$96)</f>
        <v>0</v>
      </c>
      <c r="M17" s="110">
        <f>SUMIF('10 день'!$L$5:$L$93,B17,'10 день'!$S$5:$S$93)</f>
        <v>0</v>
      </c>
      <c r="N17" s="49">
        <f>SUMIF('11 день'!$L$5:$L$92,B17,'11 день'!$S$5:$S$92)</f>
        <v>0</v>
      </c>
      <c r="O17" s="110">
        <f>SUMIF('12 день'!$L$5:$L$91,B17,'12 день'!$S$5:$S$91)</f>
        <v>25</v>
      </c>
      <c r="P17" s="49">
        <f>SUMIF('13 день'!$L$5:$L$94,B17,'13 день'!$S$5:$S$94)</f>
        <v>26.833333333333336</v>
      </c>
      <c r="Q17" s="110">
        <f>SUMIF('14 день'!$L$5:$L$93,B17,'14 день'!$S$5:$S$93)</f>
        <v>0</v>
      </c>
      <c r="R17" s="49">
        <f>SUMIF('15 день'!$L$5:$L$94,B17,'15 день'!$S$5:$S$94)</f>
        <v>0</v>
      </c>
      <c r="S17" s="7">
        <f t="shared" si="0"/>
        <v>76.833333333333343</v>
      </c>
      <c r="T17" s="9">
        <f t="shared" si="1"/>
        <v>27.66</v>
      </c>
    </row>
    <row r="18" spans="1:20" x14ac:dyDescent="0.25">
      <c r="A18" s="1">
        <v>16</v>
      </c>
      <c r="B18" s="6" t="s">
        <v>111</v>
      </c>
      <c r="C18" s="9">
        <v>420</v>
      </c>
      <c r="D18" s="49">
        <f>SUMIF('1 день'!$L$5:$L$88,B18,'1 день'!$S$5:$S$88)</f>
        <v>0</v>
      </c>
      <c r="E18" s="110">
        <f>SUMIF('2 день'!$L$5:$L$96,B18,'2 день'!$S$5:$S$96)</f>
        <v>25</v>
      </c>
      <c r="F18" s="49">
        <f>SUMIF('3 день'!$L$5:$L$91,B18,'3 день'!$S$5:$S$91)</f>
        <v>0</v>
      </c>
      <c r="G18" s="110">
        <f>SUMIF('4 день'!$L$5:$L$96,B18,'4 день'!$S$5:$S$96)</f>
        <v>0</v>
      </c>
      <c r="H18" s="49">
        <f>SUMIF('5 день'!$L$5:$L$83,B18,'5 день'!$S$5:$S$83)</f>
        <v>0</v>
      </c>
      <c r="I18" s="110">
        <f>SUMIF('6 день'!$L$5:$L$96,B18,'6 день'!$S$5:$S$96)</f>
        <v>25</v>
      </c>
      <c r="J18" s="49">
        <f>SUMIF('7 день'!$L$5:$L$91,B18,'7 день'!$S$5:$S$91)</f>
        <v>0</v>
      </c>
      <c r="K18" s="110">
        <f>SUMIF('8 день'!$L$5:$L$92,B18,'8 день'!$S$5:$S$92)</f>
        <v>0</v>
      </c>
      <c r="L18" s="49">
        <f>SUMIF('9 день'!$L$5:$L$96,B18,'9 день'!$S$5:$S$96)</f>
        <v>0</v>
      </c>
      <c r="M18" s="110">
        <f>SUMIF('10 день'!$L$5:$L$93,B18,'10 день'!$S$5:$S$93)</f>
        <v>0</v>
      </c>
      <c r="N18" s="49">
        <f>SUMIF('11 день'!$L$5:$L$92,B18,'11 день'!$S$5:$S$92)</f>
        <v>0</v>
      </c>
      <c r="O18" s="110">
        <f>SUMIF('12 день'!$L$5:$L$91,B18,'12 день'!$S$5:$S$91)</f>
        <v>0</v>
      </c>
      <c r="P18" s="49">
        <f>SUMIF('13 день'!$L$5:$L$94,B18,'13 день'!$S$5:$S$94)</f>
        <v>0</v>
      </c>
      <c r="Q18" s="110">
        <f>SUMIF('14 день'!$L$5:$L$93,B18,'14 день'!$S$5:$S$93)</f>
        <v>0</v>
      </c>
      <c r="R18" s="49">
        <f>SUMIF('15 день'!$L$5:$L$94,B18,'15 день'!$S$5:$S$94)</f>
        <v>0</v>
      </c>
      <c r="S18" s="7">
        <f t="shared" si="0"/>
        <v>50</v>
      </c>
      <c r="T18" s="9">
        <f t="shared" si="1"/>
        <v>21</v>
      </c>
    </row>
    <row r="19" spans="1:20" x14ac:dyDescent="0.25">
      <c r="A19" s="1">
        <v>17</v>
      </c>
      <c r="B19" s="6" t="s">
        <v>112</v>
      </c>
      <c r="C19" s="9">
        <v>220</v>
      </c>
      <c r="D19" s="49">
        <f>SUMIF('1 день'!$L$5:$L$88,B19,'1 день'!$S$5:$S$88)</f>
        <v>0</v>
      </c>
      <c r="E19" s="110">
        <f>SUMIF('2 день'!$L$5:$L$96,B19,'2 день'!$S$5:$S$96)</f>
        <v>0</v>
      </c>
      <c r="F19" s="49">
        <f>SUMIF('3 день'!$L$5:$L$91,B19,'3 день'!$S$5:$S$91)</f>
        <v>20</v>
      </c>
      <c r="G19" s="110">
        <f>SUMIF('4 день'!$L$5:$L$96,B19,'4 день'!$S$5:$S$96)</f>
        <v>0</v>
      </c>
      <c r="H19" s="49">
        <f>SUMIF('5 день'!$L$5:$L$83,B19,'5 день'!$S$5:$S$83)</f>
        <v>0</v>
      </c>
      <c r="I19" s="110">
        <f>SUMIF('6 день'!$L$5:$L$96,B19,'6 день'!$S$5:$S$96)</f>
        <v>0</v>
      </c>
      <c r="J19" s="49">
        <f>SUMIF('7 день'!$L$5:$L$91,B19,'7 день'!$S$5:$S$91)</f>
        <v>20</v>
      </c>
      <c r="K19" s="110">
        <f>SUMIF('8 день'!$L$5:$L$92,B19,'8 день'!$S$5:$S$92)</f>
        <v>0</v>
      </c>
      <c r="L19" s="49">
        <f>SUMIF('9 день'!$L$5:$L$96,B19,'9 день'!$S$5:$S$96)</f>
        <v>0</v>
      </c>
      <c r="M19" s="110">
        <f>SUMIF('10 день'!$L$5:$L$93,B19,'10 день'!$S$5:$S$93)</f>
        <v>0</v>
      </c>
      <c r="N19" s="49">
        <f>SUMIF('11 день'!$L$5:$L$92,B19,'11 день'!$S$5:$S$92)</f>
        <v>0</v>
      </c>
      <c r="O19" s="110">
        <f>SUMIF('12 день'!$L$5:$L$91,B19,'12 день'!$S$5:$S$91)</f>
        <v>0</v>
      </c>
      <c r="P19" s="49">
        <f>SUMIF('13 день'!$L$5:$L$94,B19,'13 день'!$S$5:$S$94)</f>
        <v>0</v>
      </c>
      <c r="Q19" s="110">
        <f>SUMIF('14 день'!$L$5:$L$93,B19,'14 день'!$S$5:$S$93)</f>
        <v>0</v>
      </c>
      <c r="R19" s="49">
        <f>SUMIF('15 день'!$L$5:$L$94,B19,'15 день'!$S$5:$S$94)</f>
        <v>0</v>
      </c>
      <c r="S19" s="7">
        <f t="shared" si="0"/>
        <v>40</v>
      </c>
      <c r="T19" s="9">
        <f t="shared" si="1"/>
        <v>8.8000000000000007</v>
      </c>
    </row>
    <row r="20" spans="1:20" x14ac:dyDescent="0.25">
      <c r="A20" s="1">
        <v>18</v>
      </c>
      <c r="B20" s="6" t="s">
        <v>113</v>
      </c>
      <c r="C20" s="9">
        <v>350</v>
      </c>
      <c r="D20" s="49">
        <f>SUMIF('1 день'!$L$5:$L$88,B20,'1 день'!$S$5:$S$88)</f>
        <v>0</v>
      </c>
      <c r="E20" s="110">
        <f>SUMIF('2 день'!$L$5:$L$96,B20,'2 день'!$S$5:$S$96)</f>
        <v>0</v>
      </c>
      <c r="F20" s="49">
        <f>SUMIF('3 день'!$L$5:$L$91,B20,'3 день'!$S$5:$S$91)</f>
        <v>0</v>
      </c>
      <c r="G20" s="110">
        <f>SUMIF('4 день'!$L$5:$L$96,B20,'4 день'!$S$5:$S$96)</f>
        <v>20</v>
      </c>
      <c r="H20" s="49">
        <f>SUMIF('5 день'!$L$5:$L$83,B20,'5 день'!$S$5:$S$83)</f>
        <v>0</v>
      </c>
      <c r="I20" s="110">
        <f>SUMIF('6 день'!$L$5:$L$96,B20,'6 день'!$S$5:$S$96)</f>
        <v>0</v>
      </c>
      <c r="J20" s="49">
        <f>SUMIF('7 день'!$L$5:$L$91,B20,'7 день'!$S$5:$S$91)</f>
        <v>0</v>
      </c>
      <c r="K20" s="110">
        <f>SUMIF('8 день'!$L$5:$L$92,B20,'8 день'!$S$5:$S$92)</f>
        <v>0</v>
      </c>
      <c r="L20" s="49">
        <f>SUMIF('9 день'!$L$5:$L$96,B20,'9 день'!$S$5:$S$96)</f>
        <v>20</v>
      </c>
      <c r="M20" s="110">
        <f>SUMIF('10 день'!$L$5:$L$93,B20,'10 день'!$S$5:$S$93)</f>
        <v>0</v>
      </c>
      <c r="N20" s="49">
        <f>SUMIF('11 день'!$L$5:$L$92,B20,'11 день'!$S$5:$S$92)</f>
        <v>0</v>
      </c>
      <c r="O20" s="110">
        <f>SUMIF('12 день'!$L$5:$L$91,B20,'12 день'!$S$5:$S$91)</f>
        <v>0</v>
      </c>
      <c r="P20" s="49">
        <f>SUMIF('13 день'!$L$5:$L$94,B20,'13 день'!$S$5:$S$94)</f>
        <v>20</v>
      </c>
      <c r="Q20" s="110">
        <f>SUMIF('14 день'!$L$5:$L$93,B20,'14 день'!$S$5:$S$93)</f>
        <v>0</v>
      </c>
      <c r="R20" s="49">
        <f>SUMIF('15 день'!$L$5:$L$94,B20,'15 день'!$S$5:$S$94)</f>
        <v>0</v>
      </c>
      <c r="S20" s="7">
        <f t="shared" si="0"/>
        <v>60</v>
      </c>
      <c r="T20" s="9">
        <f t="shared" si="1"/>
        <v>21</v>
      </c>
    </row>
    <row r="21" spans="1:20" x14ac:dyDescent="0.25">
      <c r="A21" s="1">
        <v>19</v>
      </c>
      <c r="B21" s="6" t="s">
        <v>114</v>
      </c>
      <c r="C21" s="9">
        <v>230</v>
      </c>
      <c r="D21" s="49">
        <f>SUMIF('1 день'!$L$5:$L$88,B21,'1 день'!$S$5:$S$88)</f>
        <v>25</v>
      </c>
      <c r="E21" s="110">
        <f>SUMIF('2 день'!$L$5:$L$96,B21,'2 день'!$S$5:$S$96)</f>
        <v>0</v>
      </c>
      <c r="F21" s="49">
        <f>SUMIF('3 день'!$L$5:$L$91,B21,'3 день'!$S$5:$S$91)</f>
        <v>0</v>
      </c>
      <c r="G21" s="110">
        <f>SUMIF('4 день'!$L$5:$L$96,B21,'4 день'!$S$5:$S$96)</f>
        <v>0</v>
      </c>
      <c r="H21" s="49">
        <f>SUMIF('5 день'!$L$5:$L$83,B21,'5 день'!$S$5:$S$83)</f>
        <v>0</v>
      </c>
      <c r="I21" s="110">
        <f>SUMIF('6 день'!$L$5:$L$96,B21,'6 день'!$S$5:$S$96)</f>
        <v>0</v>
      </c>
      <c r="J21" s="49">
        <f>SUMIF('7 день'!$L$5:$L$91,B21,'7 день'!$S$5:$S$91)</f>
        <v>0</v>
      </c>
      <c r="K21" s="110">
        <f>SUMIF('8 день'!$L$5:$L$92,B21,'8 день'!$S$5:$S$92)</f>
        <v>0</v>
      </c>
      <c r="L21" s="49">
        <f>SUMIF('9 день'!$L$5:$L$96,B21,'9 день'!$S$5:$S$96)</f>
        <v>0</v>
      </c>
      <c r="M21" s="110">
        <f>SUMIF('10 день'!$L$5:$L$93,B21,'10 день'!$S$5:$S$93)</f>
        <v>25</v>
      </c>
      <c r="N21" s="49">
        <f>SUMIF('11 день'!$L$5:$L$92,B21,'11 день'!$S$5:$S$92)</f>
        <v>0</v>
      </c>
      <c r="O21" s="110">
        <f>SUMIF('12 день'!$L$5:$L$91,B21,'12 день'!$S$5:$S$91)</f>
        <v>0</v>
      </c>
      <c r="P21" s="49">
        <f>SUMIF('13 день'!$L$5:$L$94,B21,'13 день'!$S$5:$S$94)</f>
        <v>0</v>
      </c>
      <c r="Q21" s="110">
        <f>SUMIF('14 день'!$L$5:$L$93,B21,'14 день'!$S$5:$S$93)</f>
        <v>25</v>
      </c>
      <c r="R21" s="49">
        <f>SUMIF('15 день'!$L$5:$L$94,B21,'15 день'!$S$5:$S$94)</f>
        <v>0</v>
      </c>
      <c r="S21" s="7">
        <f t="shared" si="0"/>
        <v>75</v>
      </c>
      <c r="T21" s="9">
        <f t="shared" si="1"/>
        <v>17.25</v>
      </c>
    </row>
    <row r="22" spans="1:20" x14ac:dyDescent="0.25">
      <c r="A22" s="1">
        <v>20</v>
      </c>
      <c r="B22" s="6" t="s">
        <v>115</v>
      </c>
      <c r="C22" s="9">
        <v>300</v>
      </c>
      <c r="D22" s="49">
        <f>SUMIF('1 день'!$L$5:$L$88,B22,'1 день'!$S$5:$S$88)</f>
        <v>0</v>
      </c>
      <c r="E22" s="110">
        <f>SUMIF('2 день'!$L$5:$L$96,B22,'2 день'!$S$5:$S$96)</f>
        <v>113</v>
      </c>
      <c r="F22" s="49">
        <f>SUMIF('3 день'!$L$5:$L$91,B22,'3 день'!$S$5:$S$91)</f>
        <v>0</v>
      </c>
      <c r="G22" s="110">
        <f>SUMIF('4 день'!$L$5:$L$96,B22,'4 день'!$S$5:$S$96)</f>
        <v>0</v>
      </c>
      <c r="H22" s="49">
        <f>SUMIF('5 день'!$L$5:$L$83,B22,'5 день'!$S$5:$S$83)</f>
        <v>0</v>
      </c>
      <c r="I22" s="110">
        <f>SUMIF('6 день'!$L$5:$L$96,B22,'6 день'!$S$5:$S$96)</f>
        <v>39.5</v>
      </c>
      <c r="J22" s="49">
        <f>SUMIF('7 день'!$L$5:$L$91,B22,'7 день'!$S$5:$S$91)</f>
        <v>0</v>
      </c>
      <c r="K22" s="110">
        <f>SUMIF('8 день'!$L$5:$L$92,B22,'8 день'!$S$5:$S$92)</f>
        <v>0</v>
      </c>
      <c r="L22" s="49">
        <f>SUMIF('9 день'!$L$5:$L$96,B22,'9 день'!$S$5:$S$96)</f>
        <v>113</v>
      </c>
      <c r="M22" s="110">
        <f>SUMIF('10 день'!$L$5:$L$93,B22,'10 день'!$S$5:$S$93)</f>
        <v>0</v>
      </c>
      <c r="N22" s="49">
        <f>SUMIF('11 день'!$L$5:$L$92,B22,'11 день'!$S$5:$S$92)</f>
        <v>0</v>
      </c>
      <c r="O22" s="110">
        <f>SUMIF('12 день'!$L$5:$L$91,B22,'12 день'!$S$5:$S$91)</f>
        <v>39.5</v>
      </c>
      <c r="P22" s="49">
        <f>SUMIF('13 день'!$L$5:$L$94,B22,'13 день'!$S$5:$S$94)</f>
        <v>0</v>
      </c>
      <c r="Q22" s="110">
        <f>SUMIF('14 день'!$L$5:$L$93,B22,'14 день'!$S$5:$S$93)</f>
        <v>0</v>
      </c>
      <c r="R22" s="49">
        <f>SUMIF('15 день'!$L$5:$L$94,B22,'15 день'!$S$5:$S$94)</f>
        <v>0</v>
      </c>
      <c r="S22" s="7">
        <f t="shared" si="0"/>
        <v>305</v>
      </c>
      <c r="T22" s="9">
        <f t="shared" si="1"/>
        <v>91.5</v>
      </c>
    </row>
    <row r="23" spans="1:20" x14ac:dyDescent="0.25">
      <c r="A23" s="1">
        <v>21</v>
      </c>
      <c r="B23" s="6" t="s">
        <v>116</v>
      </c>
      <c r="C23" s="9">
        <v>320</v>
      </c>
      <c r="D23" s="49">
        <f>SUMIF('1 день'!$L$5:$L$88,B23,'1 день'!$S$5:$S$88)</f>
        <v>113</v>
      </c>
      <c r="E23" s="110">
        <f>SUMIF('2 день'!$L$5:$L$96,B23,'2 день'!$S$5:$S$96)</f>
        <v>0</v>
      </c>
      <c r="F23" s="49">
        <f>SUMIF('3 день'!$L$5:$L$91,B23,'3 день'!$S$5:$S$91)</f>
        <v>0</v>
      </c>
      <c r="G23" s="110">
        <f>SUMIF('4 день'!$L$5:$L$96,B23,'4 день'!$S$5:$S$96)</f>
        <v>0</v>
      </c>
      <c r="H23" s="49">
        <f>SUMIF('5 день'!$L$5:$L$83,B23,'5 день'!$S$5:$S$83)</f>
        <v>113</v>
      </c>
      <c r="I23" s="110">
        <f>SUMIF('6 день'!$L$5:$L$96,B23,'6 день'!$S$5:$S$96)</f>
        <v>54.166666666666664</v>
      </c>
      <c r="J23" s="49">
        <f>SUMIF('7 день'!$L$5:$L$91,B23,'7 день'!$S$5:$S$91)</f>
        <v>12</v>
      </c>
      <c r="K23" s="110">
        <f>SUMIF('8 день'!$L$5:$L$92,B23,'8 день'!$S$5:$S$92)</f>
        <v>0</v>
      </c>
      <c r="L23" s="49">
        <f>SUMIF('9 день'!$L$5:$L$96,B23,'9 день'!$S$5:$S$96)</f>
        <v>0</v>
      </c>
      <c r="M23" s="110">
        <f>SUMIF('10 день'!$L$5:$L$93,B23,'10 день'!$S$5:$S$93)</f>
        <v>0</v>
      </c>
      <c r="N23" s="49">
        <f>SUMIF('11 день'!$L$5:$L$92,B23,'11 день'!$S$5:$S$92)</f>
        <v>93.833333333333329</v>
      </c>
      <c r="O23" s="110">
        <f>SUMIF('12 день'!$L$5:$L$91,B23,'12 день'!$S$5:$S$91)</f>
        <v>54.166666666666664</v>
      </c>
      <c r="P23" s="49">
        <f>SUMIF('13 день'!$L$5:$L$94,B23,'13 день'!$S$5:$S$94)</f>
        <v>0</v>
      </c>
      <c r="Q23" s="110">
        <f>SUMIF('14 день'!$L$5:$L$93,B23,'14 день'!$S$5:$S$93)</f>
        <v>0</v>
      </c>
      <c r="R23" s="49">
        <f>SUMIF('15 день'!$L$5:$L$94,B23,'15 день'!$S$5:$S$94)</f>
        <v>113</v>
      </c>
      <c r="S23" s="7">
        <f t="shared" si="0"/>
        <v>553.16666666666674</v>
      </c>
      <c r="T23" s="9">
        <f t="shared" si="1"/>
        <v>177.01333333333335</v>
      </c>
    </row>
    <row r="24" spans="1:20" x14ac:dyDescent="0.25">
      <c r="A24" s="1">
        <v>22</v>
      </c>
      <c r="B24" s="6" t="s">
        <v>117</v>
      </c>
      <c r="C24" s="9">
        <v>61.85</v>
      </c>
      <c r="D24" s="49">
        <f>SUMIF('1 день'!$L$5:$L$88,B24,'1 день'!$S$5:$S$88)</f>
        <v>242.66666666666669</v>
      </c>
      <c r="E24" s="110">
        <f>SUMIF('2 день'!$L$5:$L$96,B24,'2 день'!$S$5:$S$96)</f>
        <v>240</v>
      </c>
      <c r="F24" s="49">
        <f>SUMIF('3 день'!$L$5:$L$91,B24,'3 день'!$S$5:$S$91)</f>
        <v>132</v>
      </c>
      <c r="G24" s="110">
        <f>SUMIF('4 день'!$L$5:$L$96,B24,'4 день'!$S$5:$S$96)</f>
        <v>66.666666666666671</v>
      </c>
      <c r="H24" s="49">
        <f>SUMIF('5 день'!$L$5:$L$83,B24,'5 день'!$S$5:$S$83)</f>
        <v>107.4</v>
      </c>
      <c r="I24" s="110">
        <f>SUMIF('6 день'!$L$5:$L$96,B24,'6 день'!$S$5:$S$96)</f>
        <v>134</v>
      </c>
      <c r="J24" s="49">
        <f>SUMIF('7 день'!$L$5:$L$91,B24,'7 день'!$S$5:$S$91)</f>
        <v>196</v>
      </c>
      <c r="K24" s="110">
        <f>SUMIF('8 день'!$L$5:$L$92,B24,'8 день'!$S$5:$S$92)</f>
        <v>270</v>
      </c>
      <c r="L24" s="49">
        <f>SUMIF('9 день'!$L$5:$L$96,B24,'9 день'!$S$5:$S$96)</f>
        <v>105.4</v>
      </c>
      <c r="M24" s="110">
        <f>SUMIF('10 день'!$L$5:$L$93,B24,'10 день'!$S$5:$S$93)</f>
        <v>96</v>
      </c>
      <c r="N24" s="49">
        <f>SUMIF('11 день'!$L$5:$L$92,B24,'11 день'!$S$5:$S$92)</f>
        <v>98.666666666666671</v>
      </c>
      <c r="O24" s="110">
        <f>SUMIF('12 день'!$L$5:$L$91,B24,'12 день'!$S$5:$S$91)</f>
        <v>204</v>
      </c>
      <c r="P24" s="49">
        <f>SUMIF('13 день'!$L$5:$L$94,B24,'13 день'!$S$5:$S$94)</f>
        <v>230</v>
      </c>
      <c r="Q24" s="110">
        <f>SUMIF('14 день'!$L$5:$L$93,B24,'14 день'!$S$5:$S$93)</f>
        <v>21.4</v>
      </c>
      <c r="R24" s="49">
        <f>SUMIF('15 день'!$L$5:$L$94,B24,'15 день'!$S$5:$S$94)</f>
        <v>140</v>
      </c>
      <c r="S24" s="7">
        <f t="shared" si="0"/>
        <v>2284.2000000000003</v>
      </c>
      <c r="T24" s="9">
        <f t="shared" si="1"/>
        <v>141.27777</v>
      </c>
    </row>
    <row r="25" spans="1:20" x14ac:dyDescent="0.25">
      <c r="A25" s="1">
        <v>23</v>
      </c>
      <c r="B25" s="6" t="s">
        <v>118</v>
      </c>
      <c r="C25" s="9">
        <v>321.5</v>
      </c>
      <c r="D25" s="49">
        <f>SUMIF('1 день'!$L$5:$L$88,B25,'1 день'!$S$5:$S$88)</f>
        <v>12.5</v>
      </c>
      <c r="E25" s="110">
        <f>SUMIF('2 день'!$L$5:$L$96,B25,'2 день'!$S$5:$S$96)</f>
        <v>0</v>
      </c>
      <c r="F25" s="49">
        <f>SUMIF('3 день'!$L$5:$L$91,B25,'3 день'!$S$5:$S$91)</f>
        <v>11.5</v>
      </c>
      <c r="G25" s="110">
        <f>SUMIF('4 день'!$L$5:$L$96,B25,'4 день'!$S$5:$S$96)</f>
        <v>0</v>
      </c>
      <c r="H25" s="49">
        <f>SUMIF('5 день'!$L$5:$L$83,B25,'5 день'!$S$5:$S$83)</f>
        <v>0</v>
      </c>
      <c r="I25" s="110">
        <f>SUMIF('6 день'!$L$5:$L$96,B25,'6 день'!$S$5:$S$96)</f>
        <v>11.5</v>
      </c>
      <c r="J25" s="49">
        <f>SUMIF('7 день'!$L$5:$L$91,B25,'7 день'!$S$5:$S$91)</f>
        <v>0</v>
      </c>
      <c r="K25" s="110">
        <f>SUMIF('8 день'!$L$5:$L$92,B25,'8 день'!$S$5:$S$92)</f>
        <v>0</v>
      </c>
      <c r="L25" s="49">
        <f>SUMIF('9 день'!$L$5:$L$96,B25,'9 день'!$S$5:$S$96)</f>
        <v>39.5</v>
      </c>
      <c r="M25" s="110">
        <f>SUMIF('10 день'!$L$5:$L$93,B25,'10 день'!$S$5:$S$93)</f>
        <v>20</v>
      </c>
      <c r="N25" s="49">
        <f>SUMIF('11 день'!$L$5:$L$92,B25,'11 день'!$S$5:$S$92)</f>
        <v>12.5</v>
      </c>
      <c r="O25" s="110">
        <f>SUMIF('12 день'!$L$5:$L$91,B25,'12 день'!$S$5:$S$91)</f>
        <v>0</v>
      </c>
      <c r="P25" s="49">
        <f>SUMIF('13 день'!$L$5:$L$94,B25,'13 день'!$S$5:$S$94)</f>
        <v>12.5</v>
      </c>
      <c r="Q25" s="110">
        <f>SUMIF('14 день'!$L$5:$L$93,B25,'14 день'!$S$5:$S$93)</f>
        <v>11.5</v>
      </c>
      <c r="R25" s="49">
        <f>SUMIF('15 день'!$L$5:$L$94,B25,'15 день'!$S$5:$S$94)</f>
        <v>0</v>
      </c>
      <c r="S25" s="7">
        <f t="shared" si="0"/>
        <v>131.5</v>
      </c>
      <c r="T25" s="9">
        <f t="shared" si="1"/>
        <v>42.277250000000002</v>
      </c>
    </row>
    <row r="26" spans="1:20" x14ac:dyDescent="0.25">
      <c r="A26" s="1">
        <v>24</v>
      </c>
      <c r="B26" s="6" t="s">
        <v>119</v>
      </c>
      <c r="C26" s="9">
        <v>300.27999999999997</v>
      </c>
      <c r="D26" s="49">
        <f>SUMIF('1 день'!$L$5:$L$88,B26,'1 день'!$S$5:$S$88)</f>
        <v>0</v>
      </c>
      <c r="E26" s="110">
        <f>SUMIF('2 день'!$L$5:$L$96,B26,'2 день'!$S$5:$S$96)</f>
        <v>0</v>
      </c>
      <c r="F26" s="49">
        <f>SUMIF('3 день'!$L$5:$L$91,B26,'3 день'!$S$5:$S$91)</f>
        <v>0</v>
      </c>
      <c r="G26" s="110">
        <f>SUMIF('4 день'!$L$5:$L$96,B26,'4 день'!$S$5:$S$96)</f>
        <v>0</v>
      </c>
      <c r="H26" s="49">
        <f>SUMIF('5 день'!$L$5:$L$83,B26,'5 день'!$S$5:$S$83)</f>
        <v>0</v>
      </c>
      <c r="I26" s="110">
        <f>SUMIF('6 день'!$L$5:$L$96,B26,'6 день'!$S$5:$S$96)</f>
        <v>0</v>
      </c>
      <c r="J26" s="49">
        <f>SUMIF('7 день'!$L$5:$L$91,B26,'7 день'!$S$5:$S$91)</f>
        <v>0</v>
      </c>
      <c r="K26" s="110">
        <f>SUMIF('8 день'!$L$5:$L$92,B26,'8 день'!$S$5:$S$92)</f>
        <v>0</v>
      </c>
      <c r="L26" s="49">
        <f>SUMIF('9 день'!$L$5:$L$96,B26,'9 день'!$S$5:$S$96)</f>
        <v>0</v>
      </c>
      <c r="M26" s="110">
        <f>SUMIF('10 день'!$L$5:$L$93,B26,'10 день'!$S$5:$S$93)</f>
        <v>0</v>
      </c>
      <c r="N26" s="49">
        <f>SUMIF('11 день'!$L$5:$L$92,B26,'11 день'!$S$5:$S$92)</f>
        <v>0</v>
      </c>
      <c r="O26" s="110">
        <f>SUMIF('12 день'!$L$5:$L$91,B26,'12 день'!$S$5:$S$91)</f>
        <v>0</v>
      </c>
      <c r="P26" s="49">
        <f>SUMIF('13 день'!$L$5:$L$94,B26,'13 день'!$S$5:$S$94)</f>
        <v>0</v>
      </c>
      <c r="Q26" s="110">
        <f>SUMIF('14 день'!$L$5:$L$93,B26,'14 день'!$S$5:$S$93)</f>
        <v>0</v>
      </c>
      <c r="R26" s="49">
        <f>SUMIF('15 день'!$L$5:$L$94,B26,'15 день'!$S$5:$S$94)</f>
        <v>0</v>
      </c>
      <c r="S26" s="7">
        <f t="shared" si="0"/>
        <v>0</v>
      </c>
      <c r="T26" s="9">
        <f t="shared" si="1"/>
        <v>0</v>
      </c>
    </row>
    <row r="27" spans="1:20" x14ac:dyDescent="0.25">
      <c r="A27" s="1">
        <v>25</v>
      </c>
      <c r="B27" s="6" t="s">
        <v>120</v>
      </c>
      <c r="C27" s="9">
        <v>115.6</v>
      </c>
      <c r="D27" s="49">
        <f>SUMIF('1 день'!$L$5:$L$88,B27,'1 день'!$S$5:$S$88)</f>
        <v>0</v>
      </c>
      <c r="E27" s="110">
        <f>SUMIF('2 день'!$L$5:$L$96,B27,'2 день'!$S$5:$S$96)</f>
        <v>0</v>
      </c>
      <c r="F27" s="49">
        <f>SUMIF('3 день'!$L$5:$L$91,B27,'3 день'!$S$5:$S$91)</f>
        <v>0</v>
      </c>
      <c r="G27" s="110">
        <f>SUMIF('4 день'!$L$5:$L$96,B27,'4 день'!$S$5:$S$96)</f>
        <v>0</v>
      </c>
      <c r="H27" s="49">
        <f>SUMIF('5 день'!$L$5:$L$83,B27,'5 день'!$S$5:$S$83)</f>
        <v>0</v>
      </c>
      <c r="I27" s="110">
        <f>SUMIF('6 день'!$L$5:$L$96,B27,'6 день'!$S$5:$S$96)</f>
        <v>0</v>
      </c>
      <c r="J27" s="49">
        <f>SUMIF('7 день'!$L$5:$L$91,B27,'7 день'!$S$5:$S$91)</f>
        <v>0</v>
      </c>
      <c r="K27" s="110">
        <f>SUMIF('8 день'!$L$5:$L$92,B27,'8 день'!$S$5:$S$92)</f>
        <v>0</v>
      </c>
      <c r="L27" s="49">
        <f>SUMIF('9 день'!$L$5:$L$96,B27,'9 день'!$S$5:$S$96)</f>
        <v>0</v>
      </c>
      <c r="M27" s="110">
        <f>SUMIF('10 день'!$L$5:$L$93,B27,'10 день'!$S$5:$S$93)</f>
        <v>0</v>
      </c>
      <c r="N27" s="49">
        <f>SUMIF('11 день'!$L$5:$L$92,B27,'11 день'!$S$5:$S$92)</f>
        <v>0</v>
      </c>
      <c r="O27" s="110">
        <f>SUMIF('12 день'!$L$5:$L$91,B27,'12 день'!$S$5:$S$91)</f>
        <v>0</v>
      </c>
      <c r="P27" s="49">
        <f>SUMIF('13 день'!$L$5:$L$94,B27,'13 день'!$S$5:$S$94)</f>
        <v>0</v>
      </c>
      <c r="Q27" s="110">
        <f>SUMIF('14 день'!$L$5:$L$93,B27,'14 день'!$S$5:$S$93)</f>
        <v>0</v>
      </c>
      <c r="R27" s="49">
        <f>SUMIF('15 день'!$L$5:$L$94,B27,'15 день'!$S$5:$S$94)</f>
        <v>0</v>
      </c>
      <c r="S27" s="7">
        <f t="shared" si="0"/>
        <v>0</v>
      </c>
      <c r="T27" s="9">
        <f t="shared" si="1"/>
        <v>0</v>
      </c>
    </row>
    <row r="28" spans="1:20" x14ac:dyDescent="0.25">
      <c r="A28" s="1">
        <v>26</v>
      </c>
      <c r="B28" s="6" t="s">
        <v>121</v>
      </c>
      <c r="C28" s="9">
        <v>100.06</v>
      </c>
      <c r="D28" s="49">
        <f>SUMIF('1 день'!$L$5:$L$88,B28,'1 день'!$S$5:$S$88)</f>
        <v>0</v>
      </c>
      <c r="E28" s="110">
        <f>SUMIF('2 день'!$L$5:$L$96,B28,'2 день'!$S$5:$S$96)</f>
        <v>0</v>
      </c>
      <c r="F28" s="49">
        <f>SUMIF('3 день'!$L$5:$L$91,B28,'3 день'!$S$5:$S$91)</f>
        <v>0</v>
      </c>
      <c r="G28" s="110">
        <f>SUMIF('4 день'!$L$5:$L$96,B28,'4 день'!$S$5:$S$96)</f>
        <v>0</v>
      </c>
      <c r="H28" s="49">
        <f>SUMIF('5 день'!$L$5:$L$83,B28,'5 день'!$S$5:$S$83)</f>
        <v>0</v>
      </c>
      <c r="I28" s="110">
        <f>SUMIF('6 день'!$L$5:$L$96,B28,'6 день'!$S$5:$S$96)</f>
        <v>0</v>
      </c>
      <c r="J28" s="49">
        <f>SUMIF('7 день'!$L$5:$L$91,B28,'7 день'!$S$5:$S$91)</f>
        <v>0</v>
      </c>
      <c r="K28" s="110">
        <f>SUMIF('8 день'!$L$5:$L$92,B28,'8 день'!$S$5:$S$92)</f>
        <v>0</v>
      </c>
      <c r="L28" s="49">
        <f>SUMIF('9 день'!$L$5:$L$96,B28,'9 день'!$S$5:$S$96)</f>
        <v>0</v>
      </c>
      <c r="M28" s="110">
        <f>SUMIF('10 день'!$L$5:$L$93,B28,'10 день'!$S$5:$S$93)</f>
        <v>0</v>
      </c>
      <c r="N28" s="49">
        <f>SUMIF('11 день'!$L$5:$L$92,B28,'11 день'!$S$5:$S$92)</f>
        <v>0</v>
      </c>
      <c r="O28" s="110">
        <f>SUMIF('12 день'!$L$5:$L$91,B28,'12 день'!$S$5:$S$91)</f>
        <v>0</v>
      </c>
      <c r="P28" s="49">
        <f>SUMIF('13 день'!$L$5:$L$94,B28,'13 день'!$S$5:$S$94)</f>
        <v>0</v>
      </c>
      <c r="Q28" s="110">
        <f>SUMIF('14 день'!$L$5:$L$93,B28,'14 день'!$S$5:$S$93)</f>
        <v>0</v>
      </c>
      <c r="R28" s="49">
        <f>SUMIF('15 день'!$L$5:$L$94,B28,'15 день'!$S$5:$S$94)</f>
        <v>0</v>
      </c>
      <c r="S28" s="7">
        <f t="shared" si="0"/>
        <v>0</v>
      </c>
      <c r="T28" s="9">
        <f t="shared" si="1"/>
        <v>0</v>
      </c>
    </row>
    <row r="29" spans="1:20" x14ac:dyDescent="0.25">
      <c r="A29" s="1">
        <v>27</v>
      </c>
      <c r="B29" s="6" t="s">
        <v>122</v>
      </c>
      <c r="C29" s="9">
        <v>64.94</v>
      </c>
      <c r="D29" s="49">
        <f>SUMIF('1 день'!$L$5:$L$88,B29,'1 день'!$S$5:$S$88)</f>
        <v>0</v>
      </c>
      <c r="E29" s="110">
        <f>SUMIF('2 день'!$L$5:$L$96,B29,'2 день'!$S$5:$S$96)</f>
        <v>0</v>
      </c>
      <c r="F29" s="49">
        <f>SUMIF('3 день'!$L$5:$L$91,B29,'3 день'!$S$5:$S$91)</f>
        <v>0</v>
      </c>
      <c r="G29" s="110">
        <f>SUMIF('4 день'!$L$5:$L$96,B29,'4 день'!$S$5:$S$96)</f>
        <v>0</v>
      </c>
      <c r="H29" s="49">
        <f>SUMIF('5 день'!$L$5:$L$83,B29,'5 день'!$S$5:$S$83)</f>
        <v>0</v>
      </c>
      <c r="I29" s="110">
        <f>SUMIF('6 день'!$L$5:$L$96,B29,'6 день'!$S$5:$S$96)</f>
        <v>0</v>
      </c>
      <c r="J29" s="49">
        <f>SUMIF('7 день'!$L$5:$L$91,B29,'7 день'!$S$5:$S$91)</f>
        <v>0</v>
      </c>
      <c r="K29" s="110">
        <f>SUMIF('8 день'!$L$5:$L$92,B29,'8 день'!$S$5:$S$92)</f>
        <v>0</v>
      </c>
      <c r="L29" s="49">
        <f>SUMIF('9 день'!$L$5:$L$96,B29,'9 день'!$S$5:$S$96)</f>
        <v>0</v>
      </c>
      <c r="M29" s="110">
        <f>SUMIF('10 день'!$L$5:$L$93,B29,'10 день'!$S$5:$S$93)</f>
        <v>0</v>
      </c>
      <c r="N29" s="49">
        <f>SUMIF('11 день'!$L$5:$L$92,B29,'11 день'!$S$5:$S$92)</f>
        <v>0</v>
      </c>
      <c r="O29" s="110">
        <f>SUMIF('12 день'!$L$5:$L$91,B29,'12 день'!$S$5:$S$91)</f>
        <v>0</v>
      </c>
      <c r="P29" s="49">
        <f>SUMIF('13 день'!$L$5:$L$94,B29,'13 день'!$S$5:$S$94)</f>
        <v>0</v>
      </c>
      <c r="Q29" s="110">
        <f>SUMIF('14 день'!$L$5:$L$93,B29,'14 день'!$S$5:$S$93)</f>
        <v>0</v>
      </c>
      <c r="R29" s="49">
        <f>SUMIF('15 день'!$L$5:$L$94,B29,'15 день'!$S$5:$S$94)</f>
        <v>0</v>
      </c>
      <c r="S29" s="7">
        <f t="shared" si="0"/>
        <v>0</v>
      </c>
      <c r="T29" s="9">
        <f t="shared" si="1"/>
        <v>0</v>
      </c>
    </row>
    <row r="30" spans="1:20" x14ac:dyDescent="0.25">
      <c r="A30" s="1">
        <v>28</v>
      </c>
      <c r="B30" s="6" t="s">
        <v>123</v>
      </c>
      <c r="C30" s="9">
        <v>735</v>
      </c>
      <c r="D30" s="49">
        <f>SUMIF('1 день'!$L$5:$L$88,B30,'1 день'!$S$5:$S$88)</f>
        <v>10.066666666666666</v>
      </c>
      <c r="E30" s="110">
        <f>SUMIF('2 день'!$L$5:$L$96,B30,'2 день'!$S$5:$S$96)</f>
        <v>22</v>
      </c>
      <c r="F30" s="49">
        <f>SUMIF('3 день'!$L$5:$L$91,B30,'3 день'!$S$5:$S$91)</f>
        <v>19.066666666666666</v>
      </c>
      <c r="G30" s="110">
        <f>SUMIF('4 день'!$L$5:$L$96,B30,'4 день'!$S$5:$S$96)</f>
        <v>23.590476190476188</v>
      </c>
      <c r="H30" s="49">
        <f>SUMIF('5 день'!$L$5:$L$83,B30,'5 день'!$S$5:$S$83)</f>
        <v>22.066666666666666</v>
      </c>
      <c r="I30" s="110">
        <f>SUMIF('6 день'!$L$5:$L$96,B30,'6 день'!$S$5:$S$96)</f>
        <v>14.066666666666666</v>
      </c>
      <c r="J30" s="49">
        <f>SUMIF('7 день'!$L$5:$L$91,B30,'7 день'!$S$5:$S$91)</f>
        <v>7.75</v>
      </c>
      <c r="K30" s="110">
        <f>SUMIF('8 день'!$L$5:$L$92,B30,'8 день'!$S$5:$S$92)</f>
        <v>16.600000000000001</v>
      </c>
      <c r="L30" s="49">
        <f>SUMIF('9 день'!$L$5:$L$96,B30,'9 день'!$S$5:$S$96)</f>
        <v>24.32</v>
      </c>
      <c r="M30" s="110">
        <f>SUMIF('10 день'!$L$5:$L$93,B30,'10 день'!$S$5:$S$93)</f>
        <v>4</v>
      </c>
      <c r="N30" s="49">
        <f>SUMIF('11 день'!$L$5:$L$92,B30,'11 день'!$S$5:$S$92)</f>
        <v>14.133333333333333</v>
      </c>
      <c r="O30" s="110">
        <f>SUMIF('12 день'!$L$5:$L$91,B30,'12 день'!$S$5:$S$91)</f>
        <v>23</v>
      </c>
      <c r="P30" s="49">
        <f>SUMIF('13 день'!$L$5:$L$94,B30,'13 день'!$S$5:$S$94)</f>
        <v>20</v>
      </c>
      <c r="Q30" s="110">
        <f>SUMIF('14 день'!$L$5:$L$93,B30,'14 день'!$S$5:$S$93)</f>
        <v>15</v>
      </c>
      <c r="R30" s="49">
        <f>SUMIF('15 день'!$L$5:$L$94,B30,'15 день'!$S$5:$S$94)</f>
        <v>21.066666666666666</v>
      </c>
      <c r="S30" s="7">
        <f t="shared" si="0"/>
        <v>256.72714285714284</v>
      </c>
      <c r="T30" s="9">
        <f t="shared" si="1"/>
        <v>188.69444999999996</v>
      </c>
    </row>
    <row r="31" spans="1:20" x14ac:dyDescent="0.25">
      <c r="A31" s="1">
        <v>29</v>
      </c>
      <c r="B31" s="6" t="s">
        <v>124</v>
      </c>
      <c r="C31" s="9">
        <v>67.28</v>
      </c>
      <c r="D31" s="49">
        <f>SUMIF('1 день'!$L$5:$L$88,B31,'1 день'!$S$5:$S$88)</f>
        <v>100</v>
      </c>
      <c r="E31" s="110">
        <f>SUMIF('2 день'!$L$5:$L$96,B31,'2 день'!$S$5:$S$96)</f>
        <v>100</v>
      </c>
      <c r="F31" s="49">
        <f>SUMIF('3 день'!$L$5:$L$91,B31,'3 день'!$S$5:$S$91)</f>
        <v>100</v>
      </c>
      <c r="G31" s="110">
        <f>SUMIF('4 день'!$L$5:$L$96,B31,'4 день'!$S$5:$S$96)</f>
        <v>100</v>
      </c>
      <c r="H31" s="49">
        <f>SUMIF('5 день'!$L$5:$L$83,B31,'5 день'!$S$5:$S$83)</f>
        <v>100</v>
      </c>
      <c r="I31" s="110">
        <f>SUMIF('6 день'!$L$5:$L$96,B31,'6 день'!$S$5:$S$96)</f>
        <v>100</v>
      </c>
      <c r="J31" s="49">
        <f>SUMIF('7 день'!$L$5:$L$91,B31,'7 день'!$S$5:$S$91)</f>
        <v>100</v>
      </c>
      <c r="K31" s="110">
        <f>SUMIF('8 день'!$L$5:$L$92,B31,'8 день'!$S$5:$S$92)</f>
        <v>100</v>
      </c>
      <c r="L31" s="49">
        <f>SUMIF('9 день'!$L$5:$L$96,B31,'9 день'!$S$5:$S$96)</f>
        <v>100</v>
      </c>
      <c r="M31" s="110">
        <f>SUMIF('10 день'!$L$5:$L$93,B31,'10 день'!$S$5:$S$93)</f>
        <v>100</v>
      </c>
      <c r="N31" s="49">
        <f>SUMIF('11 день'!$L$5:$L$92,B31,'11 день'!$S$5:$S$92)</f>
        <v>100</v>
      </c>
      <c r="O31" s="110">
        <f>SUMIF('12 день'!$L$5:$L$91,B31,'12 день'!$S$5:$S$91)</f>
        <v>100</v>
      </c>
      <c r="P31" s="49">
        <f>SUMIF('13 день'!$L$5:$L$94,B31,'13 день'!$S$5:$S$94)</f>
        <v>100</v>
      </c>
      <c r="Q31" s="110">
        <f>SUMIF('14 день'!$L$5:$L$93,B31,'14 день'!$S$5:$S$93)</f>
        <v>100</v>
      </c>
      <c r="R31" s="49">
        <f>SUMIF('15 день'!$L$5:$L$94,B31,'15 день'!$S$5:$S$94)</f>
        <v>100</v>
      </c>
      <c r="S31" s="7">
        <f t="shared" si="0"/>
        <v>1500</v>
      </c>
      <c r="T31" s="9">
        <f t="shared" si="1"/>
        <v>100.92</v>
      </c>
    </row>
    <row r="32" spans="1:20" x14ac:dyDescent="0.25">
      <c r="A32" s="1">
        <v>30</v>
      </c>
      <c r="B32" s="6" t="s">
        <v>125</v>
      </c>
      <c r="C32" s="9">
        <v>88</v>
      </c>
      <c r="D32" s="49">
        <f>SUMIF('1 день'!$L$5:$L$88,B32,'1 день'!$S$5:$S$88)</f>
        <v>72</v>
      </c>
      <c r="E32" s="110">
        <f>SUMIF('2 день'!$L$5:$L$96,B32,'2 день'!$S$5:$S$96)</f>
        <v>72</v>
      </c>
      <c r="F32" s="49">
        <f>SUMIF('3 день'!$L$5:$L$91,B32,'3 день'!$S$5:$S$91)</f>
        <v>72</v>
      </c>
      <c r="G32" s="110">
        <f>SUMIF('4 день'!$L$5:$L$96,B32,'4 день'!$S$5:$S$96)</f>
        <v>72</v>
      </c>
      <c r="H32" s="49">
        <f>SUMIF('5 день'!$L$5:$L$83,B32,'5 день'!$S$5:$S$83)</f>
        <v>72</v>
      </c>
      <c r="I32" s="110">
        <f>SUMIF('6 день'!$L$5:$L$96,B32,'6 день'!$S$5:$S$96)</f>
        <v>72</v>
      </c>
      <c r="J32" s="49">
        <f>SUMIF('7 день'!$L$5:$L$91,B32,'7 день'!$S$5:$S$91)</f>
        <v>72</v>
      </c>
      <c r="K32" s="110">
        <f>SUMIF('8 день'!$L$5:$L$92,B32,'8 день'!$S$5:$S$92)</f>
        <v>72</v>
      </c>
      <c r="L32" s="49">
        <f>SUMIF('9 день'!$L$5:$L$96,B32,'9 день'!$S$5:$S$96)</f>
        <v>72</v>
      </c>
      <c r="M32" s="110">
        <f>SUMIF('10 день'!$L$5:$L$93,B32,'10 день'!$S$5:$S$93)</f>
        <v>72</v>
      </c>
      <c r="N32" s="49">
        <f>SUMIF('11 день'!$L$5:$L$92,B32,'11 день'!$S$5:$S$92)</f>
        <v>72</v>
      </c>
      <c r="O32" s="110">
        <f>SUMIF('12 день'!$L$5:$L$91,B32,'12 день'!$S$5:$S$91)</f>
        <v>72</v>
      </c>
      <c r="P32" s="49">
        <f>SUMIF('13 день'!$L$5:$L$94,B32,'13 день'!$S$5:$S$94)</f>
        <v>72</v>
      </c>
      <c r="Q32" s="110">
        <f>SUMIF('14 день'!$L$5:$L$93,B32,'14 день'!$S$5:$S$93)</f>
        <v>72</v>
      </c>
      <c r="R32" s="49">
        <f>SUMIF('15 день'!$L$5:$L$94,B32,'15 день'!$S$5:$S$94)</f>
        <v>72</v>
      </c>
      <c r="S32" s="7">
        <f t="shared" si="0"/>
        <v>1080</v>
      </c>
      <c r="T32" s="9">
        <f t="shared" si="1"/>
        <v>95.04</v>
      </c>
    </row>
    <row r="33" spans="1:20" x14ac:dyDescent="0.25">
      <c r="A33" s="1">
        <v>31</v>
      </c>
      <c r="B33" s="6" t="s">
        <v>126</v>
      </c>
      <c r="C33" s="9">
        <v>116.9</v>
      </c>
      <c r="D33" s="49">
        <f>SUMIF('1 день'!$L$5:$L$88,B33,'1 день'!$S$5:$S$88)</f>
        <v>0</v>
      </c>
      <c r="E33" s="110">
        <f>SUMIF('2 день'!$L$5:$L$96,B33,'2 день'!$S$5:$S$96)</f>
        <v>0</v>
      </c>
      <c r="F33" s="49">
        <f>SUMIF('3 день'!$L$5:$L$91,B33,'3 день'!$S$5:$S$91)</f>
        <v>0</v>
      </c>
      <c r="G33" s="110">
        <f>SUMIF('4 день'!$L$5:$L$96,B33,'4 день'!$S$5:$S$96)</f>
        <v>0</v>
      </c>
      <c r="H33" s="49">
        <f>SUMIF('5 день'!$L$5:$L$83,B33,'5 день'!$S$5:$S$83)</f>
        <v>0</v>
      </c>
      <c r="I33" s="110">
        <f>SUMIF('6 день'!$L$5:$L$96,B33,'6 день'!$S$5:$S$96)</f>
        <v>0</v>
      </c>
      <c r="J33" s="49">
        <f>SUMIF('7 день'!$L$5:$L$91,B33,'7 день'!$S$5:$S$91)</f>
        <v>0</v>
      </c>
      <c r="K33" s="110">
        <f>SUMIF('8 день'!$L$5:$L$92,B33,'8 день'!$S$5:$S$92)</f>
        <v>0</v>
      </c>
      <c r="L33" s="49">
        <f>SUMIF('9 день'!$L$5:$L$96,B33,'9 день'!$S$5:$S$96)</f>
        <v>0</v>
      </c>
      <c r="M33" s="110">
        <f>SUMIF('10 день'!$L$5:$L$93,B33,'10 день'!$S$5:$S$93)</f>
        <v>0</v>
      </c>
      <c r="N33" s="49">
        <f>SUMIF('11 день'!$L$5:$L$92,B33,'11 день'!$S$5:$S$92)</f>
        <v>0</v>
      </c>
      <c r="O33" s="110">
        <f>SUMIF('12 день'!$L$5:$L$91,B33,'12 день'!$S$5:$S$91)</f>
        <v>0</v>
      </c>
      <c r="P33" s="49">
        <f>SUMIF('13 день'!$L$5:$L$94,B33,'13 день'!$S$5:$S$94)</f>
        <v>0</v>
      </c>
      <c r="Q33" s="110">
        <f>SUMIF('14 день'!$L$5:$L$93,B33,'14 день'!$S$5:$S$93)</f>
        <v>0</v>
      </c>
      <c r="R33" s="49">
        <f>SUMIF('15 день'!$L$5:$L$94,B33,'15 день'!$S$5:$S$94)</f>
        <v>0</v>
      </c>
      <c r="S33" s="7">
        <f t="shared" si="0"/>
        <v>0</v>
      </c>
      <c r="T33" s="9">
        <f t="shared" si="1"/>
        <v>0</v>
      </c>
    </row>
    <row r="34" spans="1:20" x14ac:dyDescent="0.25">
      <c r="A34" s="1">
        <v>32</v>
      </c>
      <c r="B34" s="6" t="s">
        <v>127</v>
      </c>
      <c r="C34" s="9">
        <v>182.5</v>
      </c>
      <c r="D34" s="49">
        <f>SUMIF('1 день'!$L$5:$L$88,B34,'1 день'!$S$5:$S$88)</f>
        <v>0</v>
      </c>
      <c r="E34" s="110">
        <f>SUMIF('2 день'!$L$5:$L$96,B34,'2 день'!$S$5:$S$96)</f>
        <v>0</v>
      </c>
      <c r="F34" s="49">
        <f>SUMIF('3 день'!$L$5:$L$91,B34,'3 день'!$S$5:$S$91)</f>
        <v>0</v>
      </c>
      <c r="G34" s="110">
        <f>SUMIF('4 день'!$L$5:$L$96,B34,'4 день'!$S$5:$S$96)</f>
        <v>0</v>
      </c>
      <c r="H34" s="49">
        <f>SUMIF('5 день'!$L$5:$L$83,B34,'5 день'!$S$5:$S$83)</f>
        <v>0</v>
      </c>
      <c r="I34" s="110">
        <f>SUMIF('6 день'!$L$5:$L$96,B34,'6 день'!$S$5:$S$96)</f>
        <v>0</v>
      </c>
      <c r="J34" s="49">
        <f>SUMIF('7 день'!$L$5:$L$91,B34,'7 день'!$S$5:$S$91)</f>
        <v>0</v>
      </c>
      <c r="K34" s="110">
        <f>SUMIF('8 день'!$L$5:$L$92,B34,'8 день'!$S$5:$S$92)</f>
        <v>0</v>
      </c>
      <c r="L34" s="49">
        <f>SUMIF('9 день'!$L$5:$L$96,B34,'9 день'!$S$5:$S$96)</f>
        <v>0</v>
      </c>
      <c r="M34" s="110">
        <f>SUMIF('10 день'!$L$5:$L$93,B34,'10 день'!$S$5:$S$93)</f>
        <v>0</v>
      </c>
      <c r="N34" s="49">
        <f>SUMIF('11 день'!$L$5:$L$92,B34,'11 день'!$S$5:$S$92)</f>
        <v>0</v>
      </c>
      <c r="O34" s="110">
        <f>SUMIF('12 день'!$L$5:$L$91,B34,'12 день'!$S$5:$S$91)</f>
        <v>0</v>
      </c>
      <c r="P34" s="49">
        <f>SUMIF('13 день'!$L$5:$L$94,B34,'13 день'!$S$5:$S$94)</f>
        <v>0</v>
      </c>
      <c r="Q34" s="110">
        <f>SUMIF('14 день'!$L$5:$L$93,B34,'14 день'!$S$5:$S$93)</f>
        <v>0</v>
      </c>
      <c r="R34" s="49">
        <f>SUMIF('15 день'!$L$5:$L$94,B34,'15 день'!$S$5:$S$94)</f>
        <v>0</v>
      </c>
      <c r="S34" s="7">
        <f t="shared" si="0"/>
        <v>0</v>
      </c>
      <c r="T34" s="9">
        <f t="shared" si="1"/>
        <v>0</v>
      </c>
    </row>
    <row r="35" spans="1:20" x14ac:dyDescent="0.25">
      <c r="A35" s="1">
        <v>33</v>
      </c>
      <c r="B35" s="6" t="s">
        <v>128</v>
      </c>
      <c r="C35" s="9">
        <v>29.19</v>
      </c>
      <c r="D35" s="49">
        <f>SUMIF('1 день'!$L$5:$L$88,B35,'1 день'!$S$5:$S$88)</f>
        <v>2.5</v>
      </c>
      <c r="E35" s="110">
        <f>SUMIF('2 день'!$L$5:$L$96,B35,'2 день'!$S$5:$S$96)</f>
        <v>0</v>
      </c>
      <c r="F35" s="49">
        <f>SUMIF('3 день'!$L$5:$L$91,B35,'3 день'!$S$5:$S$91)</f>
        <v>0</v>
      </c>
      <c r="G35" s="110">
        <f>SUMIF('4 день'!$L$5:$L$96,B35,'4 день'!$S$5:$S$96)</f>
        <v>0</v>
      </c>
      <c r="H35" s="49">
        <f>SUMIF('5 день'!$L$5:$L$83,B35,'5 день'!$S$5:$S$83)</f>
        <v>0</v>
      </c>
      <c r="I35" s="110">
        <f>SUMIF('6 день'!$L$5:$L$96,B35,'6 день'!$S$5:$S$96)</f>
        <v>0</v>
      </c>
      <c r="J35" s="49">
        <f>SUMIF('7 день'!$L$5:$L$91,B35,'7 день'!$S$5:$S$91)</f>
        <v>0</v>
      </c>
      <c r="K35" s="110">
        <f>SUMIF('8 день'!$L$5:$L$92,B35,'8 день'!$S$5:$S$92)</f>
        <v>0</v>
      </c>
      <c r="L35" s="49">
        <f>SUMIF('9 день'!$L$5:$L$96,B35,'9 день'!$S$5:$S$96)</f>
        <v>1.3200000000000003</v>
      </c>
      <c r="M35" s="110">
        <f>SUMIF('10 день'!$L$5:$L$93,B35,'10 день'!$S$5:$S$93)</f>
        <v>0</v>
      </c>
      <c r="N35" s="49">
        <f>SUMIF('11 день'!$L$5:$L$92,B35,'11 день'!$S$5:$S$92)</f>
        <v>2.5</v>
      </c>
      <c r="O35" s="110">
        <f>SUMIF('12 день'!$L$5:$L$91,B35,'12 день'!$S$5:$S$91)</f>
        <v>0</v>
      </c>
      <c r="P35" s="49">
        <f>SUMIF('13 день'!$L$5:$L$94,B35,'13 день'!$S$5:$S$94)</f>
        <v>0</v>
      </c>
      <c r="Q35" s="110">
        <f>SUMIF('14 день'!$L$5:$L$93,B35,'14 день'!$S$5:$S$93)</f>
        <v>0</v>
      </c>
      <c r="R35" s="49">
        <f>SUMIF('15 день'!$L$5:$L$94,B35,'15 день'!$S$5:$S$94)</f>
        <v>0</v>
      </c>
      <c r="S35" s="7">
        <f t="shared" si="0"/>
        <v>6.32</v>
      </c>
      <c r="T35" s="9">
        <f t="shared" si="1"/>
        <v>0.1844808</v>
      </c>
    </row>
    <row r="36" spans="1:20" x14ac:dyDescent="0.25">
      <c r="A36" s="1">
        <v>34</v>
      </c>
      <c r="B36" s="6" t="s">
        <v>129</v>
      </c>
      <c r="C36" s="9">
        <v>277.5</v>
      </c>
      <c r="D36" s="49">
        <f>SUMIF('1 день'!$L$5:$L$88,B36,'1 день'!$S$5:$S$88)</f>
        <v>0</v>
      </c>
      <c r="E36" s="110">
        <f>SUMIF('2 день'!$L$5:$L$96,B36,'2 день'!$S$5:$S$96)</f>
        <v>0</v>
      </c>
      <c r="F36" s="49">
        <f>SUMIF('3 день'!$L$5:$L$91,B36,'3 день'!$S$5:$S$91)</f>
        <v>0</v>
      </c>
      <c r="G36" s="110">
        <f>SUMIF('4 день'!$L$5:$L$96,B36,'4 день'!$S$5:$S$96)</f>
        <v>0</v>
      </c>
      <c r="H36" s="49">
        <f>SUMIF('5 день'!$L$5:$L$83,B36,'5 день'!$S$5:$S$83)</f>
        <v>0</v>
      </c>
      <c r="I36" s="110">
        <f>SUMIF('6 день'!$L$5:$L$96,B36,'6 день'!$S$5:$S$96)</f>
        <v>0</v>
      </c>
      <c r="J36" s="49">
        <f>SUMIF('7 день'!$L$5:$L$91,B36,'7 день'!$S$5:$S$91)</f>
        <v>0</v>
      </c>
      <c r="K36" s="110">
        <f>SUMIF('8 день'!$L$5:$L$92,B36,'8 день'!$S$5:$S$92)</f>
        <v>0</v>
      </c>
      <c r="L36" s="49">
        <f>SUMIF('9 день'!$L$5:$L$96,B36,'9 день'!$S$5:$S$96)</f>
        <v>0</v>
      </c>
      <c r="M36" s="110">
        <f>SUMIF('10 день'!$L$5:$L$93,B36,'10 день'!$S$5:$S$93)</f>
        <v>0</v>
      </c>
      <c r="N36" s="49">
        <f>SUMIF('11 день'!$L$5:$L$92,B36,'11 день'!$S$5:$S$92)</f>
        <v>0</v>
      </c>
      <c r="O36" s="110">
        <f>SUMIF('12 день'!$L$5:$L$91,B36,'12 день'!$S$5:$S$91)</f>
        <v>0</v>
      </c>
      <c r="P36" s="49">
        <f>SUMIF('13 день'!$L$5:$L$94,B36,'13 день'!$S$5:$S$94)</f>
        <v>0</v>
      </c>
      <c r="Q36" s="110">
        <f>SUMIF('14 день'!$L$5:$L$93,B36,'14 день'!$S$5:$S$93)</f>
        <v>0</v>
      </c>
      <c r="R36" s="49">
        <f>SUMIF('15 день'!$L$5:$L$94,B36,'15 день'!$S$5:$S$94)</f>
        <v>0</v>
      </c>
      <c r="S36" s="7">
        <f t="shared" si="0"/>
        <v>0</v>
      </c>
      <c r="T36" s="9">
        <f t="shared" si="1"/>
        <v>0</v>
      </c>
    </row>
    <row r="37" spans="1:20" x14ac:dyDescent="0.25">
      <c r="A37" s="1">
        <v>35</v>
      </c>
      <c r="B37" s="6" t="s">
        <v>130</v>
      </c>
      <c r="C37" s="9">
        <v>205</v>
      </c>
      <c r="D37" s="49">
        <f>SUMIF('1 день'!$L$5:$L$88,B37,'1 день'!$S$5:$S$88)</f>
        <v>0</v>
      </c>
      <c r="E37" s="110">
        <f>SUMIF('2 день'!$L$5:$L$96,B37,'2 день'!$S$5:$S$96)</f>
        <v>0</v>
      </c>
      <c r="F37" s="49">
        <f>SUMIF('3 день'!$L$5:$L$91,B37,'3 день'!$S$5:$S$91)</f>
        <v>0</v>
      </c>
      <c r="G37" s="110">
        <f>SUMIF('4 день'!$L$5:$L$96,B37,'4 день'!$S$5:$S$96)</f>
        <v>12</v>
      </c>
      <c r="H37" s="49">
        <f>SUMIF('5 день'!$L$5:$L$83,B37,'5 день'!$S$5:$S$83)</f>
        <v>0</v>
      </c>
      <c r="I37" s="110">
        <f>SUMIF('6 день'!$L$5:$L$96,B37,'6 день'!$S$5:$S$96)</f>
        <v>0</v>
      </c>
      <c r="J37" s="49">
        <f>SUMIF('7 день'!$L$5:$L$91,B37,'7 день'!$S$5:$S$91)</f>
        <v>0</v>
      </c>
      <c r="K37" s="110">
        <f>SUMIF('8 день'!$L$5:$L$92,B37,'8 день'!$S$5:$S$92)</f>
        <v>11.04</v>
      </c>
      <c r="L37" s="49">
        <f>SUMIF('9 день'!$L$5:$L$96,B37,'9 день'!$S$5:$S$96)</f>
        <v>0</v>
      </c>
      <c r="M37" s="110">
        <f>SUMIF('10 день'!$L$5:$L$93,B37,'10 день'!$S$5:$S$93)</f>
        <v>0</v>
      </c>
      <c r="N37" s="49">
        <f>SUMIF('11 день'!$L$5:$L$92,B37,'11 день'!$S$5:$S$92)</f>
        <v>0</v>
      </c>
      <c r="O37" s="110">
        <f>SUMIF('12 день'!$L$5:$L$91,B37,'12 день'!$S$5:$S$91)</f>
        <v>0</v>
      </c>
      <c r="P37" s="49">
        <f>SUMIF('13 день'!$L$5:$L$94,B37,'13 день'!$S$5:$S$94)</f>
        <v>0</v>
      </c>
      <c r="Q37" s="110">
        <f>SUMIF('14 день'!$L$5:$L$93,B37,'14 день'!$S$5:$S$93)</f>
        <v>12.533333333333333</v>
      </c>
      <c r="R37" s="49">
        <f>SUMIF('15 день'!$L$5:$L$94,B37,'15 день'!$S$5:$S$94)</f>
        <v>0</v>
      </c>
      <c r="S37" s="7">
        <f t="shared" si="0"/>
        <v>35.573333333333331</v>
      </c>
      <c r="T37" s="9">
        <f t="shared" si="1"/>
        <v>7.2925333333333331</v>
      </c>
    </row>
    <row r="38" spans="1:20" x14ac:dyDescent="0.25">
      <c r="A38" s="1">
        <v>36</v>
      </c>
      <c r="B38" s="6" t="s">
        <v>131</v>
      </c>
      <c r="C38" s="9">
        <v>241.17</v>
      </c>
      <c r="D38" s="49">
        <f>SUMIF('1 день'!$L$5:$L$88,B38,'1 день'!$S$5:$S$88)</f>
        <v>0</v>
      </c>
      <c r="E38" s="110">
        <f>SUMIF('2 день'!$L$5:$L$96,B38,'2 день'!$S$5:$S$96)</f>
        <v>0</v>
      </c>
      <c r="F38" s="49">
        <f>SUMIF('3 день'!$L$5:$L$91,B38,'3 день'!$S$5:$S$91)</f>
        <v>0</v>
      </c>
      <c r="G38" s="110">
        <f>SUMIF('4 день'!$L$5:$L$96,B38,'4 день'!$S$5:$S$96)</f>
        <v>0</v>
      </c>
      <c r="H38" s="49">
        <f>SUMIF('5 день'!$L$5:$L$83,B38,'5 день'!$S$5:$S$83)</f>
        <v>0</v>
      </c>
      <c r="I38" s="110">
        <f>SUMIF('6 день'!$L$5:$L$96,B38,'6 день'!$S$5:$S$96)</f>
        <v>0</v>
      </c>
      <c r="J38" s="49">
        <f>SUMIF('7 день'!$L$5:$L$91,B38,'7 день'!$S$5:$S$91)</f>
        <v>0</v>
      </c>
      <c r="K38" s="110">
        <f>SUMIF('8 день'!$L$5:$L$92,B38,'8 день'!$S$5:$S$92)</f>
        <v>0</v>
      </c>
      <c r="L38" s="49">
        <f>SUMIF('9 день'!$L$5:$L$96,B38,'9 день'!$S$5:$S$96)</f>
        <v>0</v>
      </c>
      <c r="M38" s="110">
        <f>SUMIF('10 день'!$L$5:$L$93,B38,'10 день'!$S$5:$S$93)</f>
        <v>0</v>
      </c>
      <c r="N38" s="49">
        <f>SUMIF('11 день'!$L$5:$L$92,B38,'11 день'!$S$5:$S$92)</f>
        <v>0</v>
      </c>
      <c r="O38" s="110">
        <f>SUMIF('12 день'!$L$5:$L$91,B38,'12 день'!$S$5:$S$91)</f>
        <v>0</v>
      </c>
      <c r="P38" s="49">
        <f>SUMIF('13 день'!$L$5:$L$94,B38,'13 день'!$S$5:$S$94)</f>
        <v>0</v>
      </c>
      <c r="Q38" s="110">
        <f>SUMIF('14 день'!$L$5:$L$93,B38,'14 день'!$S$5:$S$93)</f>
        <v>0</v>
      </c>
      <c r="R38" s="49">
        <f>SUMIF('15 день'!$L$5:$L$94,B38,'15 день'!$S$5:$S$94)</f>
        <v>0</v>
      </c>
      <c r="S38" s="7">
        <f t="shared" si="0"/>
        <v>0</v>
      </c>
      <c r="T38" s="9">
        <f t="shared" si="1"/>
        <v>0</v>
      </c>
    </row>
    <row r="39" spans="1:20" x14ac:dyDescent="0.25">
      <c r="A39" s="1">
        <v>37</v>
      </c>
      <c r="B39" s="6" t="s">
        <v>132</v>
      </c>
      <c r="C39" s="9">
        <v>0</v>
      </c>
      <c r="D39" s="49">
        <f>SUMIF('1 день'!$L$5:$L$88,B39,'1 день'!$S$5:$S$88)</f>
        <v>0</v>
      </c>
      <c r="E39" s="110">
        <f>SUMIF('2 день'!$L$5:$L$96,B39,'2 день'!$S$5:$S$96)</f>
        <v>0</v>
      </c>
      <c r="F39" s="49">
        <f>SUMIF('3 день'!$L$5:$L$91,B39,'3 день'!$S$5:$S$91)</f>
        <v>0</v>
      </c>
      <c r="G39" s="110">
        <f>SUMIF('4 день'!$L$5:$L$96,B39,'4 день'!$S$5:$S$96)</f>
        <v>0</v>
      </c>
      <c r="H39" s="49">
        <f>SUMIF('5 день'!$L$5:$L$83,B39,'5 день'!$S$5:$S$83)</f>
        <v>0</v>
      </c>
      <c r="I39" s="110">
        <f>SUMIF('6 день'!$L$5:$L$96,B39,'6 день'!$S$5:$S$96)</f>
        <v>0</v>
      </c>
      <c r="J39" s="49">
        <f>SUMIF('7 день'!$L$5:$L$91,B39,'7 день'!$S$5:$S$91)</f>
        <v>0</v>
      </c>
      <c r="K39" s="110">
        <f>SUMIF('8 день'!$L$5:$L$92,B39,'8 день'!$S$5:$S$92)</f>
        <v>0</v>
      </c>
      <c r="L39" s="49">
        <f>SUMIF('9 день'!$L$5:$L$96,B39,'9 день'!$S$5:$S$96)</f>
        <v>0</v>
      </c>
      <c r="M39" s="110">
        <f>SUMIF('10 день'!$L$5:$L$93,B39,'10 день'!$S$5:$S$93)</f>
        <v>0</v>
      </c>
      <c r="N39" s="49">
        <f>SUMIF('11 день'!$L$5:$L$92,B39,'11 день'!$S$5:$S$92)</f>
        <v>0</v>
      </c>
      <c r="O39" s="110">
        <f>SUMIF('12 день'!$L$5:$L$91,B39,'12 день'!$S$5:$S$91)</f>
        <v>0</v>
      </c>
      <c r="P39" s="49">
        <f>SUMIF('13 день'!$L$5:$L$94,B39,'13 день'!$S$5:$S$94)</f>
        <v>0</v>
      </c>
      <c r="Q39" s="110">
        <f>SUMIF('14 день'!$L$5:$L$93,B39,'14 день'!$S$5:$S$93)</f>
        <v>0</v>
      </c>
      <c r="R39" s="49">
        <f>SUMIF('15 день'!$L$5:$L$94,B39,'15 день'!$S$5:$S$94)</f>
        <v>0</v>
      </c>
      <c r="S39" s="7">
        <f t="shared" si="0"/>
        <v>0</v>
      </c>
      <c r="T39" s="9">
        <f t="shared" si="1"/>
        <v>0</v>
      </c>
    </row>
    <row r="40" spans="1:20" x14ac:dyDescent="0.25">
      <c r="A40" s="1">
        <v>38</v>
      </c>
      <c r="B40" s="6" t="s">
        <v>133</v>
      </c>
      <c r="C40" s="9">
        <v>659</v>
      </c>
      <c r="D40" s="49">
        <f>SUMIF('1 день'!$L$5:$L$88,B40,'1 день'!$S$5:$S$88)</f>
        <v>0</v>
      </c>
      <c r="E40" s="110">
        <f>SUMIF('2 день'!$L$5:$L$96,B40,'2 день'!$S$5:$S$96)</f>
        <v>0</v>
      </c>
      <c r="F40" s="49">
        <f>SUMIF('3 день'!$L$5:$L$91,B40,'3 день'!$S$5:$S$91)</f>
        <v>0</v>
      </c>
      <c r="G40" s="110">
        <f>SUMIF('4 день'!$L$5:$L$96,B40,'4 день'!$S$5:$S$96)</f>
        <v>0</v>
      </c>
      <c r="H40" s="49">
        <f>SUMIF('5 день'!$L$5:$L$83,B40,'5 день'!$S$5:$S$83)</f>
        <v>0</v>
      </c>
      <c r="I40" s="110">
        <f>SUMIF('6 день'!$L$5:$L$96,B40,'6 день'!$S$5:$S$96)</f>
        <v>0</v>
      </c>
      <c r="J40" s="49">
        <f>SUMIF('7 день'!$L$5:$L$91,B40,'7 день'!$S$5:$S$91)</f>
        <v>27.2</v>
      </c>
      <c r="K40" s="110">
        <f>SUMIF('8 день'!$L$5:$L$92,B40,'8 день'!$S$5:$S$92)</f>
        <v>0</v>
      </c>
      <c r="L40" s="49">
        <f>SUMIF('9 день'!$L$5:$L$96,B40,'9 день'!$S$5:$S$96)</f>
        <v>0</v>
      </c>
      <c r="M40" s="110">
        <f>SUMIF('10 день'!$L$5:$L$93,B40,'10 день'!$S$5:$S$93)</f>
        <v>0</v>
      </c>
      <c r="N40" s="49">
        <f>SUMIF('11 день'!$L$5:$L$92,B40,'11 день'!$S$5:$S$92)</f>
        <v>0</v>
      </c>
      <c r="O40" s="110">
        <f>SUMIF('12 день'!$L$5:$L$91,B40,'12 день'!$S$5:$S$91)</f>
        <v>0</v>
      </c>
      <c r="P40" s="49">
        <f>SUMIF('13 день'!$L$5:$L$94,B40,'13 день'!$S$5:$S$94)</f>
        <v>0</v>
      </c>
      <c r="Q40" s="110">
        <f>SUMIF('14 день'!$L$5:$L$93,B40,'14 день'!$S$5:$S$93)</f>
        <v>0</v>
      </c>
      <c r="R40" s="49">
        <f>SUMIF('15 день'!$L$5:$L$94,B40,'15 день'!$S$5:$S$94)</f>
        <v>0</v>
      </c>
      <c r="S40" s="7">
        <f t="shared" si="0"/>
        <v>27.2</v>
      </c>
      <c r="T40" s="9">
        <f t="shared" si="1"/>
        <v>17.924799999999998</v>
      </c>
    </row>
    <row r="41" spans="1:20" x14ac:dyDescent="0.25">
      <c r="A41" s="1">
        <v>39</v>
      </c>
      <c r="B41" s="6" t="s">
        <v>134</v>
      </c>
      <c r="C41" s="9">
        <v>227.3</v>
      </c>
      <c r="D41" s="49">
        <f>SUMIF('1 день'!$L$5:$L$88,B41,'1 день'!$S$5:$S$88)</f>
        <v>1.5</v>
      </c>
      <c r="E41" s="110">
        <f>SUMIF('2 день'!$L$5:$L$96,B41,'2 день'!$S$5:$S$96)</f>
        <v>0</v>
      </c>
      <c r="F41" s="49">
        <f>SUMIF('3 день'!$L$5:$L$91,B41,'3 день'!$S$5:$S$91)</f>
        <v>0</v>
      </c>
      <c r="G41" s="110">
        <f>SUMIF('4 день'!$L$5:$L$96,B41,'4 день'!$S$5:$S$96)</f>
        <v>28</v>
      </c>
      <c r="H41" s="49">
        <f>SUMIF('5 день'!$L$5:$L$83,B41,'5 день'!$S$5:$S$83)</f>
        <v>0</v>
      </c>
      <c r="I41" s="110">
        <f>SUMIF('6 день'!$L$5:$L$96,B41,'6 день'!$S$5:$S$96)</f>
        <v>6.9</v>
      </c>
      <c r="J41" s="49">
        <f>SUMIF('7 день'!$L$5:$L$91,B41,'7 день'!$S$5:$S$91)</f>
        <v>28</v>
      </c>
      <c r="K41" s="110">
        <f>SUMIF('8 день'!$L$5:$L$92,B41,'8 день'!$S$5:$S$92)</f>
        <v>28</v>
      </c>
      <c r="L41" s="49">
        <f>SUMIF('9 день'!$L$5:$L$96,B41,'9 день'!$S$5:$S$96)</f>
        <v>0</v>
      </c>
      <c r="M41" s="110">
        <f>SUMIF('10 день'!$L$5:$L$93,B41,'10 день'!$S$5:$S$93)</f>
        <v>13.375</v>
      </c>
      <c r="N41" s="49">
        <f>SUMIF('11 день'!$L$5:$L$92,B41,'11 день'!$S$5:$S$92)</f>
        <v>1.5</v>
      </c>
      <c r="O41" s="110">
        <f>SUMIF('12 день'!$L$5:$L$91,B41,'12 день'!$S$5:$S$91)</f>
        <v>0</v>
      </c>
      <c r="P41" s="49">
        <f>SUMIF('13 день'!$L$5:$L$94,B41,'13 день'!$S$5:$S$94)</f>
        <v>7.5</v>
      </c>
      <c r="Q41" s="110">
        <f>SUMIF('14 день'!$L$5:$L$93,B41,'14 день'!$S$5:$S$93)</f>
        <v>40</v>
      </c>
      <c r="R41" s="49">
        <f>SUMIF('15 день'!$L$5:$L$94,B41,'15 день'!$S$5:$S$94)</f>
        <v>0</v>
      </c>
      <c r="S41" s="7">
        <f t="shared" si="0"/>
        <v>154.77500000000001</v>
      </c>
      <c r="T41" s="9">
        <f t="shared" si="1"/>
        <v>35.1803575</v>
      </c>
    </row>
    <row r="42" spans="1:20" x14ac:dyDescent="0.25">
      <c r="A42" s="1">
        <v>40</v>
      </c>
      <c r="B42" s="6" t="s">
        <v>135</v>
      </c>
      <c r="C42" s="9">
        <v>195</v>
      </c>
      <c r="D42" s="49">
        <f>SUMIF('1 день'!$L$5:$L$88,B42,'1 день'!$S$5:$S$88)</f>
        <v>0</v>
      </c>
      <c r="E42" s="110">
        <f>SUMIF('2 день'!$L$5:$L$96,B42,'2 день'!$S$5:$S$96)</f>
        <v>0</v>
      </c>
      <c r="F42" s="49">
        <f>SUMIF('3 день'!$L$5:$L$91,B42,'3 день'!$S$5:$S$91)</f>
        <v>0</v>
      </c>
      <c r="G42" s="110">
        <f>SUMIF('4 день'!$L$5:$L$96,B42,'4 день'!$S$5:$S$96)</f>
        <v>0</v>
      </c>
      <c r="H42" s="49">
        <f>SUMIF('5 день'!$L$5:$L$83,B42,'5 день'!$S$5:$S$83)</f>
        <v>0</v>
      </c>
      <c r="I42" s="110">
        <f>SUMIF('6 день'!$L$5:$L$96,B42,'6 день'!$S$5:$S$96)</f>
        <v>30</v>
      </c>
      <c r="J42" s="49">
        <f>SUMIF('7 день'!$L$5:$L$91,B42,'7 день'!$S$5:$S$91)</f>
        <v>0</v>
      </c>
      <c r="K42" s="110">
        <f>SUMIF('8 день'!$L$5:$L$92,B42,'8 день'!$S$5:$S$92)</f>
        <v>0</v>
      </c>
      <c r="L42" s="49">
        <f>SUMIF('9 день'!$L$5:$L$96,B42,'9 день'!$S$5:$S$96)</f>
        <v>0</v>
      </c>
      <c r="M42" s="110">
        <f>SUMIF('10 день'!$L$5:$L$93,B42,'10 день'!$S$5:$S$93)</f>
        <v>0</v>
      </c>
      <c r="N42" s="49">
        <f>SUMIF('11 день'!$L$5:$L$92,B42,'11 день'!$S$5:$S$92)</f>
        <v>30</v>
      </c>
      <c r="O42" s="110">
        <f>SUMIF('12 день'!$L$5:$L$91,B42,'12 день'!$S$5:$S$91)</f>
        <v>0</v>
      </c>
      <c r="P42" s="49">
        <f>SUMIF('13 день'!$L$5:$L$94,B42,'13 день'!$S$5:$S$94)</f>
        <v>0</v>
      </c>
      <c r="Q42" s="110">
        <f>SUMIF('14 день'!$L$5:$L$93,B42,'14 день'!$S$5:$S$93)</f>
        <v>0</v>
      </c>
      <c r="R42" s="49">
        <f>SUMIF('15 день'!$L$5:$L$94,B42,'15 день'!$S$5:$S$94)</f>
        <v>0</v>
      </c>
      <c r="S42" s="7">
        <f t="shared" si="0"/>
        <v>60</v>
      </c>
      <c r="T42" s="9">
        <f t="shared" si="1"/>
        <v>11.7</v>
      </c>
    </row>
    <row r="43" spans="1:20" x14ac:dyDescent="0.25">
      <c r="A43" s="1">
        <v>41</v>
      </c>
      <c r="B43" s="6" t="s">
        <v>136</v>
      </c>
      <c r="C43" s="9">
        <v>147.9</v>
      </c>
      <c r="D43" s="49">
        <f>SUMIF('1 день'!$L$5:$L$88,B43,'1 день'!$S$5:$S$88)</f>
        <v>0</v>
      </c>
      <c r="E43" s="110">
        <f>SUMIF('2 день'!$L$5:$L$96,B43,'2 день'!$S$5:$S$96)</f>
        <v>0</v>
      </c>
      <c r="F43" s="49">
        <f>SUMIF('3 день'!$L$5:$L$91,B43,'3 день'!$S$5:$S$91)</f>
        <v>30</v>
      </c>
      <c r="G43" s="110">
        <f>SUMIF('4 день'!$L$5:$L$96,B43,'4 день'!$S$5:$S$96)</f>
        <v>0</v>
      </c>
      <c r="H43" s="49">
        <f>SUMIF('5 день'!$L$5:$L$83,B43,'5 день'!$S$5:$S$83)</f>
        <v>0</v>
      </c>
      <c r="I43" s="110">
        <f>SUMIF('6 день'!$L$5:$L$96,B43,'6 день'!$S$5:$S$96)</f>
        <v>0</v>
      </c>
      <c r="J43" s="49">
        <f>SUMIF('7 день'!$L$5:$L$91,B43,'7 день'!$S$5:$S$91)</f>
        <v>0</v>
      </c>
      <c r="K43" s="110">
        <f>SUMIF('8 день'!$L$5:$L$92,B43,'8 день'!$S$5:$S$92)</f>
        <v>20</v>
      </c>
      <c r="L43" s="49">
        <f>SUMIF('9 день'!$L$5:$L$96,B43,'9 день'!$S$5:$S$96)</f>
        <v>0</v>
      </c>
      <c r="M43" s="110">
        <f>SUMIF('10 день'!$L$5:$L$93,B43,'10 день'!$S$5:$S$93)</f>
        <v>0</v>
      </c>
      <c r="N43" s="49">
        <f>SUMIF('11 день'!$L$5:$L$92,B43,'11 день'!$S$5:$S$92)</f>
        <v>0</v>
      </c>
      <c r="O43" s="110">
        <f>SUMIF('12 день'!$L$5:$L$91,B43,'12 день'!$S$5:$S$91)</f>
        <v>0</v>
      </c>
      <c r="P43" s="49">
        <f>SUMIF('13 день'!$L$5:$L$94,B43,'13 день'!$S$5:$S$94)</f>
        <v>0</v>
      </c>
      <c r="Q43" s="110">
        <f>SUMIF('14 день'!$L$5:$L$93,B43,'14 день'!$S$5:$S$93)</f>
        <v>30</v>
      </c>
      <c r="R43" s="49">
        <f>SUMIF('15 день'!$L$5:$L$94,B43,'15 день'!$S$5:$S$94)</f>
        <v>0</v>
      </c>
      <c r="S43" s="7">
        <f t="shared" si="0"/>
        <v>80</v>
      </c>
      <c r="T43" s="9">
        <f t="shared" si="1"/>
        <v>11.832000000000001</v>
      </c>
    </row>
    <row r="44" spans="1:20" x14ac:dyDescent="0.25">
      <c r="A44" s="1">
        <v>42</v>
      </c>
      <c r="B44" s="6" t="s">
        <v>137</v>
      </c>
      <c r="C44" s="9">
        <v>16</v>
      </c>
      <c r="D44" s="49">
        <f>SUMIF('1 день'!$L$5:$L$88,B44,'1 день'!$S$5:$S$88)</f>
        <v>1.0416666666666665</v>
      </c>
      <c r="E44" s="110">
        <f>SUMIF('2 день'!$L$5:$L$96,B44,'2 день'!$S$5:$S$96)</f>
        <v>11.074999999999999</v>
      </c>
      <c r="F44" s="49">
        <f>SUMIF('3 день'!$L$5:$L$91,B44,'3 день'!$S$5:$S$91)</f>
        <v>2.3449999999999998</v>
      </c>
      <c r="G44" s="110">
        <f>SUMIF('4 день'!$L$5:$L$96,B44,'4 день'!$S$5:$S$96)</f>
        <v>1</v>
      </c>
      <c r="H44" s="49">
        <f>SUMIF('5 день'!$L$5:$L$83,B44,'5 день'!$S$5:$S$83)</f>
        <v>0.96666666666666656</v>
      </c>
      <c r="I44" s="110">
        <f>SUMIF('6 день'!$L$5:$L$96,B44,'6 день'!$S$5:$S$96)</f>
        <v>2.3449999999999998</v>
      </c>
      <c r="J44" s="49">
        <f>SUMIF('7 день'!$L$5:$L$91,B44,'7 день'!$S$5:$S$91)</f>
        <v>2.3083333333333331</v>
      </c>
      <c r="K44" s="110">
        <f>SUMIF('8 день'!$L$5:$L$92,B44,'8 день'!$S$5:$S$92)</f>
        <v>0.73333333333333339</v>
      </c>
      <c r="L44" s="49">
        <f>SUMIF('9 день'!$L$5:$L$96,B44,'9 день'!$S$5:$S$96)</f>
        <v>1.9750000000000001</v>
      </c>
      <c r="M44" s="110">
        <f>SUMIF('10 день'!$L$5:$L$93,B44,'10 день'!$S$5:$S$93)</f>
        <v>1.875</v>
      </c>
      <c r="N44" s="49">
        <f>SUMIF('11 день'!$L$5:$L$92,B44,'11 день'!$S$5:$S$92)</f>
        <v>1.708333333333333</v>
      </c>
      <c r="O44" s="110">
        <f>SUMIF('12 день'!$L$5:$L$91,B44,'12 день'!$S$5:$S$91)</f>
        <v>11.375</v>
      </c>
      <c r="P44" s="49">
        <f>SUMIF('13 день'!$L$5:$L$94,B44,'13 день'!$S$5:$S$94)</f>
        <v>1.9083333333333332</v>
      </c>
      <c r="Q44" s="110">
        <f>SUMIF('14 день'!$L$5:$L$93,B44,'14 день'!$S$5:$S$93)</f>
        <v>2.3449999999999998</v>
      </c>
      <c r="R44" s="49">
        <f>SUMIF('15 день'!$L$5:$L$94,B44,'15 день'!$S$5:$S$94)</f>
        <v>1.2416666666666667</v>
      </c>
      <c r="S44" s="7">
        <f t="shared" si="0"/>
        <v>44.243333333333332</v>
      </c>
      <c r="T44" s="9">
        <f t="shared" si="1"/>
        <v>0.70789333333333326</v>
      </c>
    </row>
    <row r="45" spans="1:20" x14ac:dyDescent="0.25">
      <c r="A45" s="1">
        <v>43</v>
      </c>
      <c r="B45" s="6" t="s">
        <v>138</v>
      </c>
      <c r="C45" s="9">
        <v>95</v>
      </c>
      <c r="D45" s="49">
        <f>SUMIF('1 день'!$L$5:$L$88,B45,'1 день'!$S$5:$S$88)</f>
        <v>17.333333333333336</v>
      </c>
      <c r="E45" s="110">
        <f>SUMIF('2 день'!$L$5:$L$96,B45,'2 день'!$S$5:$S$96)</f>
        <v>15.6</v>
      </c>
      <c r="F45" s="49">
        <f>SUMIF('3 день'!$L$5:$L$91,B45,'3 день'!$S$5:$S$91)</f>
        <v>17</v>
      </c>
      <c r="G45" s="110">
        <f>SUMIF('4 день'!$L$5:$L$96,B45,'4 день'!$S$5:$S$96)</f>
        <v>30.5</v>
      </c>
      <c r="H45" s="49">
        <f>SUMIF('5 день'!$L$5:$L$83,B45,'5 день'!$S$5:$S$83)</f>
        <v>11</v>
      </c>
      <c r="I45" s="110">
        <f>SUMIF('6 день'!$L$5:$L$96,B45,'6 день'!$S$5:$S$96)</f>
        <v>19.3</v>
      </c>
      <c r="J45" s="49">
        <f>SUMIF('7 день'!$L$5:$L$91,B45,'7 день'!$S$5:$S$91)</f>
        <v>15.166666666666666</v>
      </c>
      <c r="K45" s="110">
        <f>SUMIF('8 день'!$L$5:$L$92,B45,'8 день'!$S$5:$S$92)</f>
        <v>15.6</v>
      </c>
      <c r="L45" s="49">
        <f>SUMIF('9 день'!$L$5:$L$96,B45,'9 день'!$S$5:$S$96)</f>
        <v>31</v>
      </c>
      <c r="M45" s="110">
        <f>SUMIF('10 день'!$L$5:$L$93,B45,'10 день'!$S$5:$S$93)</f>
        <v>14</v>
      </c>
      <c r="N45" s="49">
        <f>SUMIF('11 день'!$L$5:$L$92,B45,'11 день'!$S$5:$S$92)</f>
        <v>9.3333333333333339</v>
      </c>
      <c r="O45" s="110">
        <f>SUMIF('12 день'!$L$5:$L$91,B45,'12 день'!$S$5:$S$91)</f>
        <v>24</v>
      </c>
      <c r="P45" s="49">
        <f>SUMIF('13 день'!$L$5:$L$94,B45,'13 день'!$S$5:$S$94)</f>
        <v>34.5</v>
      </c>
      <c r="Q45" s="110">
        <f>SUMIF('14 день'!$L$5:$L$93,B45,'14 день'!$S$5:$S$93)</f>
        <v>19.166666666666664</v>
      </c>
      <c r="R45" s="49">
        <f>SUMIF('15 день'!$L$5:$L$94,B45,'15 день'!$S$5:$S$94)</f>
        <v>8.6</v>
      </c>
      <c r="S45" s="7">
        <f t="shared" si="0"/>
        <v>282.10000000000002</v>
      </c>
      <c r="T45" s="9">
        <f t="shared" si="1"/>
        <v>26.799500000000002</v>
      </c>
    </row>
    <row r="46" spans="1:20" x14ac:dyDescent="0.25">
      <c r="A46" s="1">
        <v>44</v>
      </c>
      <c r="B46" s="6" t="s">
        <v>139</v>
      </c>
      <c r="C46" s="9">
        <v>173</v>
      </c>
      <c r="D46" s="49">
        <f>SUMIF('1 день'!$L$5:$L$88,B46,'1 день'!$S$5:$S$88)</f>
        <v>5</v>
      </c>
      <c r="E46" s="110">
        <f>SUMIF('2 день'!$L$5:$L$96,B46,'2 день'!$S$5:$S$96)</f>
        <v>2.5</v>
      </c>
      <c r="F46" s="49">
        <f>SUMIF('3 день'!$L$5:$L$91,B46,'3 день'!$S$5:$S$91)</f>
        <v>9.6</v>
      </c>
      <c r="G46" s="110">
        <f>SUMIF('4 день'!$L$5:$L$96,B46,'4 день'!$S$5:$S$96)</f>
        <v>8</v>
      </c>
      <c r="H46" s="49">
        <f>SUMIF('5 день'!$L$5:$L$83,B46,'5 день'!$S$5:$S$83)</f>
        <v>4</v>
      </c>
      <c r="I46" s="110">
        <f>SUMIF('6 день'!$L$5:$L$96,B46,'6 день'!$S$5:$S$96)</f>
        <v>9.6</v>
      </c>
      <c r="J46" s="49">
        <f>SUMIF('7 день'!$L$5:$L$91,B46,'7 день'!$S$5:$S$91)</f>
        <v>44</v>
      </c>
      <c r="K46" s="110">
        <f>SUMIF('8 день'!$L$5:$L$92,B46,'8 день'!$S$5:$S$92)</f>
        <v>0</v>
      </c>
      <c r="L46" s="49">
        <f>SUMIF('9 день'!$L$5:$L$96,B46,'9 день'!$S$5:$S$96)</f>
        <v>9.8000000000000007</v>
      </c>
      <c r="M46" s="110">
        <f>SUMIF('10 день'!$L$5:$L$93,B46,'10 день'!$S$5:$S$93)</f>
        <v>10.875</v>
      </c>
      <c r="N46" s="49">
        <f>SUMIF('11 день'!$L$5:$L$92,B46,'11 день'!$S$5:$S$92)</f>
        <v>5</v>
      </c>
      <c r="O46" s="110">
        <f>SUMIF('12 день'!$L$5:$L$91,B46,'12 день'!$S$5:$S$91)</f>
        <v>5</v>
      </c>
      <c r="P46" s="49">
        <f>SUMIF('13 день'!$L$5:$L$94,B46,'13 день'!$S$5:$S$94)</f>
        <v>5</v>
      </c>
      <c r="Q46" s="110">
        <f>SUMIF('14 день'!$L$5:$L$93,B46,'14 день'!$S$5:$S$93)</f>
        <v>12.6</v>
      </c>
      <c r="R46" s="49">
        <f>SUMIF('15 день'!$L$5:$L$94,B46,'15 день'!$S$5:$S$94)</f>
        <v>2.5</v>
      </c>
      <c r="S46" s="7">
        <f t="shared" si="0"/>
        <v>133.47499999999999</v>
      </c>
      <c r="T46" s="9">
        <f t="shared" si="1"/>
        <v>23.091174999999996</v>
      </c>
    </row>
    <row r="47" spans="1:20" x14ac:dyDescent="0.25">
      <c r="A47" s="1">
        <v>45</v>
      </c>
      <c r="B47" s="6" t="s">
        <v>140</v>
      </c>
      <c r="C47" s="9">
        <v>378.9</v>
      </c>
      <c r="D47" s="49">
        <f>SUMIF('1 день'!$L$5:$L$88,B47,'1 день'!$S$5:$S$88)</f>
        <v>0</v>
      </c>
      <c r="E47" s="110">
        <f>SUMIF('2 день'!$L$5:$L$96,B47,'2 день'!$S$5:$S$96)</f>
        <v>0</v>
      </c>
      <c r="F47" s="49">
        <f>SUMIF('3 день'!$L$5:$L$91,B47,'3 день'!$S$5:$S$91)</f>
        <v>0</v>
      </c>
      <c r="G47" s="110">
        <f>SUMIF('4 день'!$L$5:$L$96,B47,'4 день'!$S$5:$S$96)</f>
        <v>0</v>
      </c>
      <c r="H47" s="49">
        <f>SUMIF('5 день'!$L$5:$L$83,B47,'5 день'!$S$5:$S$83)</f>
        <v>0</v>
      </c>
      <c r="I47" s="110">
        <f>SUMIF('6 день'!$L$5:$L$96,B47,'6 день'!$S$5:$S$96)</f>
        <v>0</v>
      </c>
      <c r="J47" s="49">
        <f>SUMIF('7 день'!$L$5:$L$91,B47,'7 день'!$S$5:$S$91)</f>
        <v>0</v>
      </c>
      <c r="K47" s="110">
        <f>SUMIF('8 день'!$L$5:$L$92,B47,'8 день'!$S$5:$S$92)</f>
        <v>0</v>
      </c>
      <c r="L47" s="49">
        <f>SUMIF('9 день'!$L$5:$L$96,B47,'9 день'!$S$5:$S$96)</f>
        <v>0</v>
      </c>
      <c r="M47" s="110">
        <f>SUMIF('10 день'!$L$5:$L$93,B47,'10 день'!$S$5:$S$93)</f>
        <v>0</v>
      </c>
      <c r="N47" s="49">
        <f>SUMIF('11 день'!$L$5:$L$92,B47,'11 день'!$S$5:$S$92)</f>
        <v>0</v>
      </c>
      <c r="O47" s="110">
        <f>SUMIF('12 день'!$L$5:$L$91,B47,'12 день'!$S$5:$S$91)</f>
        <v>0</v>
      </c>
      <c r="P47" s="49">
        <f>SUMIF('13 день'!$L$5:$L$94,B47,'13 день'!$S$5:$S$94)</f>
        <v>0</v>
      </c>
      <c r="Q47" s="110">
        <f>SUMIF('14 день'!$L$5:$L$93,B47,'14 день'!$S$5:$S$93)</f>
        <v>0</v>
      </c>
      <c r="R47" s="49">
        <f>SUMIF('15 день'!$L$5:$L$94,B47,'15 день'!$S$5:$S$94)</f>
        <v>0</v>
      </c>
      <c r="S47" s="7">
        <f t="shared" si="0"/>
        <v>0</v>
      </c>
      <c r="T47" s="9">
        <f t="shared" si="1"/>
        <v>0</v>
      </c>
    </row>
    <row r="48" spans="1:20" x14ac:dyDescent="0.25">
      <c r="A48" s="1">
        <v>46</v>
      </c>
      <c r="B48" s="6" t="s">
        <v>141</v>
      </c>
      <c r="C48" s="9">
        <v>540</v>
      </c>
      <c r="D48" s="49">
        <f>SUMIF('1 день'!$L$5:$L$88,B48,'1 день'!$S$5:$S$88)</f>
        <v>1.3333333333333333</v>
      </c>
      <c r="E48" s="110">
        <f>SUMIF('2 день'!$L$5:$L$96,B48,'2 день'!$S$5:$S$96)</f>
        <v>0</v>
      </c>
      <c r="F48" s="49">
        <f>SUMIF('3 день'!$L$5:$L$91,B48,'3 день'!$S$5:$S$91)</f>
        <v>0</v>
      </c>
      <c r="G48" s="110">
        <f>SUMIF('4 день'!$L$5:$L$96,B48,'4 день'!$S$5:$S$96)</f>
        <v>1.3333333333333333</v>
      </c>
      <c r="H48" s="49">
        <f>SUMIF('5 день'!$L$5:$L$83,B48,'5 день'!$S$5:$S$83)</f>
        <v>0</v>
      </c>
      <c r="I48" s="110">
        <f>SUMIF('6 день'!$L$5:$L$96,B48,'6 день'!$S$5:$S$96)</f>
        <v>1</v>
      </c>
      <c r="J48" s="49">
        <f>SUMIF('7 день'!$L$5:$L$91,B48,'7 день'!$S$5:$S$91)</f>
        <v>0</v>
      </c>
      <c r="K48" s="110">
        <f>SUMIF('8 день'!$L$5:$L$92,B48,'8 день'!$S$5:$S$92)</f>
        <v>0</v>
      </c>
      <c r="L48" s="49">
        <f>SUMIF('9 день'!$L$5:$L$96,B48,'9 день'!$S$5:$S$96)</f>
        <v>0</v>
      </c>
      <c r="M48" s="110">
        <f>SUMIF('10 день'!$L$5:$L$93,B48,'10 день'!$S$5:$S$93)</f>
        <v>1</v>
      </c>
      <c r="N48" s="49">
        <f>SUMIF('11 день'!$L$5:$L$92,B48,'11 день'!$S$5:$S$92)</f>
        <v>1.3333333333333333</v>
      </c>
      <c r="O48" s="110">
        <f>SUMIF('12 день'!$L$5:$L$91,B48,'12 день'!$S$5:$S$91)</f>
        <v>0</v>
      </c>
      <c r="P48" s="49">
        <f>SUMIF('13 день'!$L$5:$L$94,B48,'13 день'!$S$5:$S$94)</f>
        <v>0</v>
      </c>
      <c r="Q48" s="110">
        <f>SUMIF('14 день'!$L$5:$L$93,B48,'14 день'!$S$5:$S$93)</f>
        <v>0</v>
      </c>
      <c r="R48" s="49">
        <f>SUMIF('15 день'!$L$5:$L$94,B48,'15 день'!$S$5:$S$94)</f>
        <v>1</v>
      </c>
      <c r="S48" s="7">
        <f t="shared" si="0"/>
        <v>6.9999999999999991</v>
      </c>
      <c r="T48" s="9">
        <f t="shared" si="1"/>
        <v>3.78</v>
      </c>
    </row>
    <row r="49" spans="1:20" x14ac:dyDescent="0.25">
      <c r="A49" s="1">
        <v>47</v>
      </c>
      <c r="B49" s="6" t="s">
        <v>142</v>
      </c>
      <c r="C49" s="9">
        <v>650</v>
      </c>
      <c r="D49" s="49">
        <f>SUMIF('1 день'!$L$5:$L$88,B49,'1 день'!$S$5:$S$88)</f>
        <v>0</v>
      </c>
      <c r="E49" s="110">
        <f>SUMIF('2 день'!$L$5:$L$96,B49,'2 день'!$S$5:$S$96)</f>
        <v>5</v>
      </c>
      <c r="F49" s="49">
        <f>SUMIF('3 день'!$L$5:$L$91,B49,'3 день'!$S$5:$S$91)</f>
        <v>0</v>
      </c>
      <c r="G49" s="110">
        <f>SUMIF('4 день'!$L$5:$L$96,B49,'4 день'!$S$5:$S$96)</f>
        <v>0</v>
      </c>
      <c r="H49" s="49">
        <f>SUMIF('5 день'!$L$5:$L$83,B49,'5 день'!$S$5:$S$83)</f>
        <v>0</v>
      </c>
      <c r="I49" s="110">
        <f>SUMIF('6 день'!$L$5:$L$96,B49,'6 день'!$S$5:$S$96)</f>
        <v>0</v>
      </c>
      <c r="J49" s="49">
        <f>SUMIF('7 день'!$L$5:$L$91,B49,'7 день'!$S$5:$S$91)</f>
        <v>5</v>
      </c>
      <c r="K49" s="110">
        <f>SUMIF('8 день'!$L$5:$L$92,B49,'8 день'!$S$5:$S$92)</f>
        <v>0</v>
      </c>
      <c r="L49" s="49">
        <f>SUMIF('9 день'!$L$5:$L$96,B49,'9 день'!$S$5:$S$96)</f>
        <v>0</v>
      </c>
      <c r="M49" s="110">
        <f>SUMIF('10 день'!$L$5:$L$93,B49,'10 день'!$S$5:$S$93)</f>
        <v>0</v>
      </c>
      <c r="N49" s="49">
        <f>SUMIF('11 день'!$L$5:$L$92,B49,'11 день'!$S$5:$S$92)</f>
        <v>0</v>
      </c>
      <c r="O49" s="110">
        <f>SUMIF('12 день'!$L$5:$L$91,B49,'12 день'!$S$5:$S$91)</f>
        <v>5</v>
      </c>
      <c r="P49" s="49">
        <f>SUMIF('13 день'!$L$5:$L$94,B49,'13 день'!$S$5:$S$94)</f>
        <v>0</v>
      </c>
      <c r="Q49" s="110">
        <f>SUMIF('14 день'!$L$5:$L$93,B49,'14 день'!$S$5:$S$93)</f>
        <v>0</v>
      </c>
      <c r="R49" s="49">
        <f>SUMIF('15 день'!$L$5:$L$94,B49,'15 день'!$S$5:$S$94)</f>
        <v>0</v>
      </c>
      <c r="S49" s="7">
        <f t="shared" si="0"/>
        <v>15</v>
      </c>
      <c r="T49" s="9">
        <f t="shared" si="1"/>
        <v>9.75</v>
      </c>
    </row>
    <row r="50" spans="1:20" x14ac:dyDescent="0.25">
      <c r="A50" s="1">
        <v>48</v>
      </c>
      <c r="B50" s="6" t="s">
        <v>143</v>
      </c>
      <c r="C50" s="9">
        <v>780</v>
      </c>
      <c r="D50" s="49">
        <f>SUMIF('1 день'!$L$5:$L$88,B50,'1 день'!$S$5:$S$88)</f>
        <v>0</v>
      </c>
      <c r="E50" s="110">
        <f>SUMIF('2 день'!$L$5:$L$96,B50,'2 день'!$S$5:$S$96)</f>
        <v>0</v>
      </c>
      <c r="F50" s="49">
        <f>SUMIF('3 день'!$L$5:$L$91,B50,'3 день'!$S$5:$S$91)</f>
        <v>0</v>
      </c>
      <c r="G50" s="110">
        <f>SUMIF('4 день'!$L$5:$L$96,B50,'4 день'!$S$5:$S$96)</f>
        <v>0</v>
      </c>
      <c r="H50" s="49">
        <f>SUMIF('5 день'!$L$5:$L$83,B50,'5 день'!$S$5:$S$83)</f>
        <v>8</v>
      </c>
      <c r="I50" s="110">
        <f>SUMIF('6 день'!$L$5:$L$96,B50,'6 день'!$S$5:$S$96)</f>
        <v>0</v>
      </c>
      <c r="J50" s="49">
        <f>SUMIF('7 день'!$L$5:$L$91,B50,'7 день'!$S$5:$S$91)</f>
        <v>0</v>
      </c>
      <c r="K50" s="110">
        <f>SUMIF('8 день'!$L$5:$L$92,B50,'8 день'!$S$5:$S$92)</f>
        <v>0</v>
      </c>
      <c r="L50" s="49">
        <f>SUMIF('9 день'!$L$5:$L$96,B50,'9 день'!$S$5:$S$96)</f>
        <v>8</v>
      </c>
      <c r="M50" s="110">
        <f>SUMIF('10 день'!$L$5:$L$93,B50,'10 день'!$S$5:$S$93)</f>
        <v>0</v>
      </c>
      <c r="N50" s="49">
        <f>SUMIF('11 день'!$L$5:$L$92,B50,'11 день'!$S$5:$S$92)</f>
        <v>0</v>
      </c>
      <c r="O50" s="110">
        <f>SUMIF('12 день'!$L$5:$L$91,B50,'12 день'!$S$5:$S$91)</f>
        <v>0</v>
      </c>
      <c r="P50" s="49">
        <f>SUMIF('13 день'!$L$5:$L$94,B50,'13 день'!$S$5:$S$94)</f>
        <v>0</v>
      </c>
      <c r="Q50" s="110">
        <f>SUMIF('14 день'!$L$5:$L$93,B50,'14 день'!$S$5:$S$93)</f>
        <v>8</v>
      </c>
      <c r="R50" s="49">
        <f>SUMIF('15 день'!$L$5:$L$94,B50,'15 день'!$S$5:$S$94)</f>
        <v>0</v>
      </c>
      <c r="S50" s="7">
        <f t="shared" si="0"/>
        <v>24</v>
      </c>
      <c r="T50" s="9">
        <f t="shared" si="1"/>
        <v>18.72</v>
      </c>
    </row>
    <row r="51" spans="1:20" x14ac:dyDescent="0.25">
      <c r="A51" s="1">
        <v>49</v>
      </c>
      <c r="B51" s="6" t="s">
        <v>144</v>
      </c>
      <c r="C51" s="9">
        <v>1115</v>
      </c>
      <c r="D51" s="49">
        <f>SUMIF('1 день'!$L$5:$L$88,B51,'1 день'!$S$5:$S$88)</f>
        <v>0</v>
      </c>
      <c r="E51" s="110">
        <f>SUMIF('2 день'!$L$5:$L$96,B51,'2 день'!$S$5:$S$96)</f>
        <v>0</v>
      </c>
      <c r="F51" s="49">
        <f>SUMIF('3 день'!$L$5:$L$91,B51,'3 день'!$S$5:$S$91)</f>
        <v>0</v>
      </c>
      <c r="G51" s="110">
        <f>SUMIF('4 день'!$L$5:$L$96,B51,'4 день'!$S$5:$S$96)</f>
        <v>0</v>
      </c>
      <c r="H51" s="49">
        <f>SUMIF('5 день'!$L$5:$L$83,B51,'5 день'!$S$5:$S$83)</f>
        <v>0</v>
      </c>
      <c r="I51" s="110">
        <f>SUMIF('6 день'!$L$5:$L$96,B51,'6 день'!$S$5:$S$96)</f>
        <v>0</v>
      </c>
      <c r="J51" s="49">
        <f>SUMIF('7 день'!$L$5:$L$91,B51,'7 день'!$S$5:$S$91)</f>
        <v>0</v>
      </c>
      <c r="K51" s="110">
        <f>SUMIF('8 день'!$L$5:$L$92,B51,'8 день'!$S$5:$S$92)</f>
        <v>5</v>
      </c>
      <c r="L51" s="49">
        <f>SUMIF('9 день'!$L$5:$L$96,B51,'9 день'!$S$5:$S$96)</f>
        <v>0</v>
      </c>
      <c r="M51" s="110">
        <f>SUMIF('10 день'!$L$5:$L$93,B51,'10 день'!$S$5:$S$93)</f>
        <v>0</v>
      </c>
      <c r="N51" s="49">
        <f>SUMIF('11 день'!$L$5:$L$92,B51,'11 день'!$S$5:$S$92)</f>
        <v>0</v>
      </c>
      <c r="O51" s="110">
        <f>SUMIF('12 день'!$L$5:$L$91,B51,'12 день'!$S$5:$S$91)</f>
        <v>0</v>
      </c>
      <c r="P51" s="49">
        <f>SUMIF('13 день'!$L$5:$L$94,B51,'13 день'!$S$5:$S$94)</f>
        <v>5</v>
      </c>
      <c r="Q51" s="110">
        <f>SUMIF('14 день'!$L$5:$L$93,B51,'14 день'!$S$5:$S$93)</f>
        <v>0</v>
      </c>
      <c r="R51" s="49">
        <f>SUMIF('15 день'!$L$5:$L$94,B51,'15 день'!$S$5:$S$94)</f>
        <v>0</v>
      </c>
      <c r="S51" s="7">
        <f t="shared" si="0"/>
        <v>10</v>
      </c>
      <c r="T51" s="9">
        <f t="shared" si="1"/>
        <v>11.15</v>
      </c>
    </row>
    <row r="52" spans="1:20" x14ac:dyDescent="0.25">
      <c r="A52" s="1">
        <v>50</v>
      </c>
      <c r="B52" s="6" t="s">
        <v>145</v>
      </c>
      <c r="C52" s="9">
        <v>0</v>
      </c>
      <c r="D52" s="49">
        <f>SUMIF('1 день'!$L$5:$L$88,B52,'1 день'!$S$5:$S$88)</f>
        <v>0</v>
      </c>
      <c r="E52" s="110">
        <f>SUMIF('2 день'!$L$5:$L$96,B52,'2 день'!$S$5:$S$96)</f>
        <v>0</v>
      </c>
      <c r="F52" s="49">
        <f>SUMIF('3 день'!$L$5:$L$91,B52,'3 день'!$S$5:$S$91)</f>
        <v>0</v>
      </c>
      <c r="G52" s="110">
        <f>SUMIF('4 день'!$L$5:$L$96,B52,'4 день'!$S$5:$S$96)</f>
        <v>0</v>
      </c>
      <c r="H52" s="49">
        <f>SUMIF('5 день'!$L$5:$L$83,B52,'5 день'!$S$5:$S$83)</f>
        <v>0</v>
      </c>
      <c r="I52" s="110">
        <f>SUMIF('6 день'!$L$5:$L$96,B52,'6 день'!$S$5:$S$96)</f>
        <v>0</v>
      </c>
      <c r="J52" s="49">
        <f>SUMIF('7 день'!$L$5:$L$91,B52,'7 день'!$S$5:$S$91)</f>
        <v>0</v>
      </c>
      <c r="K52" s="110">
        <f>SUMIF('8 день'!$L$5:$L$92,B52,'8 день'!$S$5:$S$92)</f>
        <v>0</v>
      </c>
      <c r="L52" s="49">
        <f>SUMIF('9 день'!$L$5:$L$96,B52,'9 день'!$S$5:$S$96)</f>
        <v>0</v>
      </c>
      <c r="M52" s="110">
        <f>SUMIF('10 день'!$L$5:$L$93,B52,'10 день'!$S$5:$S$93)</f>
        <v>0</v>
      </c>
      <c r="N52" s="49">
        <f>SUMIF('11 день'!$L$5:$L$92,B52,'11 день'!$S$5:$S$92)</f>
        <v>0</v>
      </c>
      <c r="O52" s="110">
        <f>SUMIF('12 день'!$L$5:$L$91,B52,'12 день'!$S$5:$S$91)</f>
        <v>0</v>
      </c>
      <c r="P52" s="49">
        <f>SUMIF('13 день'!$L$5:$L$94,B52,'13 день'!$S$5:$S$94)</f>
        <v>0</v>
      </c>
      <c r="Q52" s="110">
        <f>SUMIF('14 день'!$L$5:$L$93,B52,'14 день'!$S$5:$S$93)</f>
        <v>0</v>
      </c>
      <c r="R52" s="49">
        <f>SUMIF('15 день'!$L$5:$L$94,B52,'15 день'!$S$5:$S$94)</f>
        <v>0</v>
      </c>
      <c r="S52" s="7">
        <f t="shared" si="0"/>
        <v>0</v>
      </c>
      <c r="T52" s="9">
        <f t="shared" si="1"/>
        <v>0</v>
      </c>
    </row>
    <row r="53" spans="1:20" x14ac:dyDescent="0.25">
      <c r="A53" s="1">
        <v>51</v>
      </c>
      <c r="B53" s="6" t="s">
        <v>146</v>
      </c>
      <c r="C53" s="9">
        <v>81</v>
      </c>
      <c r="D53" s="49">
        <f>SUMIF('1 день'!$L$5:$L$88,B53,'1 день'!$S$5:$S$88)</f>
        <v>0</v>
      </c>
      <c r="E53" s="110">
        <f>SUMIF('2 день'!$L$5:$L$96,B53,'2 день'!$S$5:$S$96)</f>
        <v>0</v>
      </c>
      <c r="F53" s="49">
        <f>SUMIF('3 день'!$L$5:$L$91,B53,'3 день'!$S$5:$S$91)</f>
        <v>0</v>
      </c>
      <c r="G53" s="110">
        <f>SUMIF('4 день'!$L$5:$L$96,B53,'4 день'!$S$5:$S$96)</f>
        <v>0</v>
      </c>
      <c r="H53" s="49">
        <f>SUMIF('5 день'!$L$5:$L$83,B53,'5 день'!$S$5:$S$83)</f>
        <v>200</v>
      </c>
      <c r="I53" s="110">
        <f>SUMIF('6 день'!$L$5:$L$96,B53,'6 день'!$S$5:$S$96)</f>
        <v>0</v>
      </c>
      <c r="J53" s="49">
        <f>SUMIF('7 день'!$L$5:$L$91,B53,'7 день'!$S$5:$S$91)</f>
        <v>0</v>
      </c>
      <c r="K53" s="110">
        <f>SUMIF('8 день'!$L$5:$L$92,B53,'8 день'!$S$5:$S$92)</f>
        <v>0</v>
      </c>
      <c r="L53" s="49">
        <f>SUMIF('9 день'!$L$5:$L$96,B53,'9 день'!$S$5:$S$96)</f>
        <v>0</v>
      </c>
      <c r="M53" s="110">
        <f>SUMIF('10 день'!$L$5:$L$93,B53,'10 день'!$S$5:$S$93)</f>
        <v>0</v>
      </c>
      <c r="N53" s="49">
        <f>SUMIF('11 день'!$L$5:$L$92,B53,'11 день'!$S$5:$S$92)</f>
        <v>200</v>
      </c>
      <c r="O53" s="110">
        <f>SUMIF('12 день'!$L$5:$L$91,B53,'12 день'!$S$5:$S$91)</f>
        <v>0</v>
      </c>
      <c r="P53" s="49">
        <f>SUMIF('13 день'!$L$5:$L$94,B53,'13 день'!$S$5:$S$94)</f>
        <v>0</v>
      </c>
      <c r="Q53" s="110">
        <f>SUMIF('14 день'!$L$5:$L$93,B53,'14 день'!$S$5:$S$93)</f>
        <v>0</v>
      </c>
      <c r="R53" s="49">
        <f>SUMIF('15 день'!$L$5:$L$94,B53,'15 день'!$S$5:$S$94)</f>
        <v>200</v>
      </c>
      <c r="S53" s="7">
        <f t="shared" si="0"/>
        <v>600</v>
      </c>
      <c r="T53" s="9">
        <f t="shared" si="1"/>
        <v>48.6</v>
      </c>
    </row>
    <row r="54" spans="1:20" x14ac:dyDescent="0.25">
      <c r="A54" s="1">
        <v>52</v>
      </c>
      <c r="B54" s="6" t="s">
        <v>147</v>
      </c>
      <c r="C54" s="9">
        <v>244</v>
      </c>
      <c r="D54" s="49">
        <f>SUMIF('1 день'!$L$5:$L$88,B54,'1 день'!$S$5:$S$88)</f>
        <v>0</v>
      </c>
      <c r="E54" s="110">
        <f>SUMIF('2 день'!$L$5:$L$96,B54,'2 день'!$S$5:$S$96)</f>
        <v>0</v>
      </c>
      <c r="F54" s="49">
        <f>SUMIF('3 день'!$L$5:$L$91,B54,'3 день'!$S$5:$S$91)</f>
        <v>36.6</v>
      </c>
      <c r="G54" s="110">
        <f>SUMIF('4 день'!$L$5:$L$96,B54,'4 день'!$S$5:$S$96)</f>
        <v>0</v>
      </c>
      <c r="H54" s="49">
        <f>SUMIF('5 день'!$L$5:$L$83,B54,'5 день'!$S$5:$S$83)</f>
        <v>0</v>
      </c>
      <c r="I54" s="110">
        <f>SUMIF('6 день'!$L$5:$L$96,B54,'6 день'!$S$5:$S$96)</f>
        <v>36</v>
      </c>
      <c r="J54" s="49">
        <f>SUMIF('7 день'!$L$5:$L$91,B54,'7 день'!$S$5:$S$91)</f>
        <v>0</v>
      </c>
      <c r="K54" s="110">
        <f>SUMIF('8 день'!$L$5:$L$92,B54,'8 день'!$S$5:$S$92)</f>
        <v>36.299999999999997</v>
      </c>
      <c r="L54" s="49">
        <f>SUMIF('9 день'!$L$5:$L$96,B54,'9 день'!$S$5:$S$96)</f>
        <v>0</v>
      </c>
      <c r="M54" s="110">
        <f>SUMIF('10 день'!$L$5:$L$93,B54,'10 день'!$S$5:$S$93)</f>
        <v>0</v>
      </c>
      <c r="N54" s="49">
        <f>SUMIF('11 день'!$L$5:$L$92,B54,'11 день'!$S$5:$S$92)</f>
        <v>0</v>
      </c>
      <c r="O54" s="110">
        <f>SUMIF('12 день'!$L$5:$L$91,B54,'12 день'!$S$5:$S$91)</f>
        <v>0</v>
      </c>
      <c r="P54" s="49">
        <f>SUMIF('13 день'!$L$5:$L$94,B54,'13 день'!$S$5:$S$94)</f>
        <v>0</v>
      </c>
      <c r="Q54" s="110">
        <f>SUMIF('14 день'!$L$5:$L$93,B54,'14 день'!$S$5:$S$93)</f>
        <v>36.6</v>
      </c>
      <c r="R54" s="49">
        <f>SUMIF('15 день'!$L$5:$L$94,B54,'15 день'!$S$5:$S$94)</f>
        <v>0</v>
      </c>
      <c r="S54" s="7">
        <f t="shared" si="0"/>
        <v>145.5</v>
      </c>
      <c r="T54" s="9">
        <f t="shared" si="1"/>
        <v>35.501999999999995</v>
      </c>
    </row>
    <row r="55" spans="1:20" x14ac:dyDescent="0.25">
      <c r="A55" s="1">
        <v>53</v>
      </c>
      <c r="B55" s="6" t="s">
        <v>148</v>
      </c>
      <c r="C55" s="9">
        <v>248</v>
      </c>
      <c r="D55" s="49">
        <f>SUMIF('1 день'!$L$5:$L$88,B55,'1 день'!$S$5:$S$88)</f>
        <v>0</v>
      </c>
      <c r="E55" s="110">
        <f>SUMIF('2 день'!$L$5:$L$96,B55,'2 день'!$S$5:$S$96)</f>
        <v>162.66666666666666</v>
      </c>
      <c r="F55" s="49">
        <f>SUMIF('3 день'!$L$5:$L$91,B55,'3 день'!$S$5:$S$91)</f>
        <v>0</v>
      </c>
      <c r="G55" s="110">
        <f>SUMIF('4 день'!$L$5:$L$96,B55,'4 день'!$S$5:$S$96)</f>
        <v>0</v>
      </c>
      <c r="H55" s="49">
        <f>SUMIF('5 день'!$L$5:$L$83,B55,'5 день'!$S$5:$S$83)</f>
        <v>0</v>
      </c>
      <c r="I55" s="110">
        <f>SUMIF('6 день'!$L$5:$L$96,B55,'6 день'!$S$5:$S$96)</f>
        <v>0</v>
      </c>
      <c r="J55" s="49">
        <f>SUMIF('7 день'!$L$5:$L$91,B55,'7 день'!$S$5:$S$91)</f>
        <v>0</v>
      </c>
      <c r="K55" s="110">
        <f>SUMIF('8 день'!$L$5:$L$92,B55,'8 день'!$S$5:$S$92)</f>
        <v>0</v>
      </c>
      <c r="L55" s="49">
        <f>SUMIF('9 день'!$L$5:$L$96,B55,'9 день'!$S$5:$S$96)</f>
        <v>0</v>
      </c>
      <c r="M55" s="110">
        <f>SUMIF('10 день'!$L$5:$L$93,B55,'10 день'!$S$5:$S$93)</f>
        <v>150.75</v>
      </c>
      <c r="N55" s="49">
        <f>SUMIF('11 день'!$L$5:$L$92,B55,'11 день'!$S$5:$S$92)</f>
        <v>0</v>
      </c>
      <c r="O55" s="110">
        <f>SUMIF('12 день'!$L$5:$L$91,B55,'12 день'!$S$5:$S$91)</f>
        <v>0</v>
      </c>
      <c r="P55" s="49">
        <f>SUMIF('13 день'!$L$5:$L$94,B55,'13 день'!$S$5:$S$94)</f>
        <v>0</v>
      </c>
      <c r="Q55" s="110">
        <f>SUMIF('14 день'!$L$5:$L$93,B55,'14 день'!$S$5:$S$93)</f>
        <v>0</v>
      </c>
      <c r="R55" s="49">
        <f>SUMIF('15 день'!$L$5:$L$94,B55,'15 день'!$S$5:$S$94)</f>
        <v>0</v>
      </c>
      <c r="S55" s="7">
        <f t="shared" si="0"/>
        <v>313.41666666666663</v>
      </c>
      <c r="T55" s="9">
        <f t="shared" si="1"/>
        <v>77.72733333333332</v>
      </c>
    </row>
    <row r="56" spans="1:20" x14ac:dyDescent="0.25">
      <c r="A56" s="1">
        <v>54</v>
      </c>
      <c r="B56" s="6" t="s">
        <v>149</v>
      </c>
      <c r="C56" s="9">
        <v>220</v>
      </c>
      <c r="D56" s="49">
        <f>SUMIF('1 день'!$L$5:$L$88,B56,'1 день'!$S$5:$S$88)</f>
        <v>0</v>
      </c>
      <c r="E56" s="110">
        <f>SUMIF('2 день'!$L$5:$L$96,B56,'2 день'!$S$5:$S$96)</f>
        <v>0</v>
      </c>
      <c r="F56" s="49">
        <f>SUMIF('3 день'!$L$5:$L$91,B56,'3 день'!$S$5:$S$91)</f>
        <v>0</v>
      </c>
      <c r="G56" s="110">
        <f>SUMIF('4 день'!$L$5:$L$96,B56,'4 день'!$S$5:$S$96)</f>
        <v>0</v>
      </c>
      <c r="H56" s="49">
        <f>SUMIF('5 день'!$L$5:$L$83,B56,'5 день'!$S$5:$S$83)</f>
        <v>0</v>
      </c>
      <c r="I56" s="110">
        <f>SUMIF('6 день'!$L$5:$L$96,B56,'6 день'!$S$5:$S$96)</f>
        <v>0</v>
      </c>
      <c r="J56" s="49">
        <f>SUMIF('7 день'!$L$5:$L$91,B56,'7 день'!$S$5:$S$91)</f>
        <v>0</v>
      </c>
      <c r="K56" s="110">
        <f>SUMIF('8 день'!$L$5:$L$92,B56,'8 день'!$S$5:$S$92)</f>
        <v>0</v>
      </c>
      <c r="L56" s="49">
        <f>SUMIF('9 день'!$L$5:$L$96,B56,'9 день'!$S$5:$S$96)</f>
        <v>0</v>
      </c>
      <c r="M56" s="110">
        <f>SUMIF('10 день'!$L$5:$L$93,B56,'10 день'!$S$5:$S$93)</f>
        <v>0</v>
      </c>
      <c r="N56" s="49">
        <f>SUMIF('11 день'!$L$5:$L$92,B56,'11 день'!$S$5:$S$92)</f>
        <v>0</v>
      </c>
      <c r="O56" s="110">
        <f>SUMIF('12 день'!$L$5:$L$91,B56,'12 день'!$S$5:$S$91)</f>
        <v>0</v>
      </c>
      <c r="P56" s="49">
        <f>SUMIF('13 день'!$L$5:$L$94,B56,'13 день'!$S$5:$S$94)</f>
        <v>0</v>
      </c>
      <c r="Q56" s="110">
        <f>SUMIF('14 день'!$L$5:$L$93,B56,'14 день'!$S$5:$S$93)</f>
        <v>0</v>
      </c>
      <c r="R56" s="49">
        <f>SUMIF('15 день'!$L$5:$L$94,B56,'15 день'!$S$5:$S$94)</f>
        <v>0</v>
      </c>
      <c r="S56" s="7">
        <f t="shared" si="0"/>
        <v>0</v>
      </c>
      <c r="T56" s="9">
        <f t="shared" si="1"/>
        <v>0</v>
      </c>
    </row>
    <row r="57" spans="1:20" x14ac:dyDescent="0.25">
      <c r="A57" s="1">
        <v>55</v>
      </c>
      <c r="B57" s="6" t="s">
        <v>150</v>
      </c>
      <c r="C57" s="9">
        <v>70</v>
      </c>
      <c r="D57" s="49">
        <f>SUMIF('1 день'!$L$5:$L$88,B57,'1 день'!$S$5:$S$88)</f>
        <v>30.8</v>
      </c>
      <c r="E57" s="110">
        <f>SUMIF('2 день'!$L$5:$L$96,B57,'2 день'!$S$5:$S$96)</f>
        <v>0</v>
      </c>
      <c r="F57" s="49">
        <f>SUMIF('3 день'!$L$5:$L$91,B57,'3 день'!$S$5:$S$91)</f>
        <v>0</v>
      </c>
      <c r="G57" s="110">
        <f>SUMIF('4 день'!$L$5:$L$96,B57,'4 день'!$S$5:$S$96)</f>
        <v>72</v>
      </c>
      <c r="H57" s="49">
        <f>SUMIF('5 день'!$L$5:$L$83,B57,'5 день'!$S$5:$S$83)</f>
        <v>0</v>
      </c>
      <c r="I57" s="110">
        <f>SUMIF('6 день'!$L$5:$L$96,B57,'6 день'!$S$5:$S$96)</f>
        <v>15</v>
      </c>
      <c r="J57" s="49">
        <f>SUMIF('7 день'!$L$5:$L$91,B57,'7 день'!$S$5:$S$91)</f>
        <v>5</v>
      </c>
      <c r="K57" s="110">
        <f>SUMIF('8 день'!$L$5:$L$92,B57,'8 день'!$S$5:$S$92)</f>
        <v>82.533333333333331</v>
      </c>
      <c r="L57" s="49">
        <f>SUMIF('9 день'!$L$5:$L$96,B57,'9 день'!$S$5:$S$96)</f>
        <v>10</v>
      </c>
      <c r="M57" s="110">
        <f>SUMIF('10 день'!$L$5:$L$93,B57,'10 день'!$S$5:$S$93)</f>
        <v>56.625</v>
      </c>
      <c r="N57" s="49">
        <f>SUMIF('11 день'!$L$5:$L$92,B57,'11 день'!$S$5:$S$92)</f>
        <v>0</v>
      </c>
      <c r="O57" s="110">
        <f>SUMIF('12 день'!$L$5:$L$91,B57,'12 день'!$S$5:$S$91)</f>
        <v>0</v>
      </c>
      <c r="P57" s="49">
        <f>SUMIF('13 день'!$L$5:$L$94,B57,'13 день'!$S$5:$S$94)</f>
        <v>0</v>
      </c>
      <c r="Q57" s="110">
        <f>SUMIF('14 день'!$L$5:$L$93,B57,'14 день'!$S$5:$S$93)</f>
        <v>9.1999999999999993</v>
      </c>
      <c r="R57" s="49">
        <f>SUMIF('15 день'!$L$5:$L$94,B57,'15 день'!$S$5:$S$94)</f>
        <v>72</v>
      </c>
      <c r="S57" s="7">
        <f t="shared" si="0"/>
        <v>353.1583333333333</v>
      </c>
      <c r="T57" s="9">
        <f t="shared" si="1"/>
        <v>24.721083333333329</v>
      </c>
    </row>
    <row r="58" spans="1:20" x14ac:dyDescent="0.25">
      <c r="A58" s="1">
        <v>56</v>
      </c>
      <c r="B58" s="6" t="s">
        <v>151</v>
      </c>
      <c r="C58" s="9">
        <v>110.5</v>
      </c>
      <c r="D58" s="49">
        <f>SUMIF('1 день'!$L$5:$L$88,B58,'1 день'!$S$5:$S$88)</f>
        <v>92</v>
      </c>
      <c r="E58" s="110">
        <f>SUMIF('2 день'!$L$5:$L$96,B58,'2 день'!$S$5:$S$96)</f>
        <v>0</v>
      </c>
      <c r="F58" s="49">
        <f>SUMIF('3 день'!$L$5:$L$91,B58,'3 день'!$S$5:$S$91)</f>
        <v>0</v>
      </c>
      <c r="G58" s="110">
        <f>SUMIF('4 день'!$L$5:$L$96,B58,'4 день'!$S$5:$S$96)</f>
        <v>0</v>
      </c>
      <c r="H58" s="49">
        <f>SUMIF('5 день'!$L$5:$L$83,B58,'5 день'!$S$5:$S$83)</f>
        <v>0</v>
      </c>
      <c r="I58" s="110">
        <f>SUMIF('6 день'!$L$5:$L$96,B58,'6 день'!$S$5:$S$96)</f>
        <v>0</v>
      </c>
      <c r="J58" s="49">
        <f>SUMIF('7 день'!$L$5:$L$91,B58,'7 день'!$S$5:$S$91)</f>
        <v>38</v>
      </c>
      <c r="K58" s="110">
        <f>SUMIF('8 день'!$L$5:$L$92,B58,'8 день'!$S$5:$S$92)</f>
        <v>0</v>
      </c>
      <c r="L58" s="49">
        <f>SUMIF('9 день'!$L$5:$L$96,B58,'9 день'!$S$5:$S$96)</f>
        <v>0</v>
      </c>
      <c r="M58" s="110">
        <f>SUMIF('10 день'!$L$5:$L$93,B58,'10 день'!$S$5:$S$93)</f>
        <v>38</v>
      </c>
      <c r="N58" s="49">
        <f>SUMIF('11 день'!$L$5:$L$92,B58,'11 день'!$S$5:$S$92)</f>
        <v>0</v>
      </c>
      <c r="O58" s="110">
        <f>SUMIF('12 день'!$L$5:$L$91,B58,'12 день'!$S$5:$S$91)</f>
        <v>10</v>
      </c>
      <c r="P58" s="49">
        <f>SUMIF('13 день'!$L$5:$L$94,B58,'13 день'!$S$5:$S$94)</f>
        <v>0</v>
      </c>
      <c r="Q58" s="110">
        <f>SUMIF('14 день'!$L$5:$L$93,B58,'14 день'!$S$5:$S$93)</f>
        <v>0</v>
      </c>
      <c r="R58" s="49">
        <f>SUMIF('15 день'!$L$5:$L$94,B58,'15 день'!$S$5:$S$94)</f>
        <v>16</v>
      </c>
      <c r="S58" s="7">
        <f t="shared" si="0"/>
        <v>194</v>
      </c>
      <c r="T58" s="9">
        <f t="shared" si="1"/>
        <v>21.437000000000001</v>
      </c>
    </row>
    <row r="59" spans="1:20" x14ac:dyDescent="0.25">
      <c r="A59" s="1">
        <v>57</v>
      </c>
      <c r="B59" s="6" t="s">
        <v>152</v>
      </c>
      <c r="C59" s="9">
        <v>48</v>
      </c>
      <c r="D59" s="49">
        <f>SUMIF('1 день'!$L$5:$L$88,B59,'1 день'!$S$5:$S$88)</f>
        <v>0</v>
      </c>
      <c r="E59" s="110">
        <f>SUMIF('2 день'!$L$5:$L$96,B59,'2 день'!$S$5:$S$96)</f>
        <v>78</v>
      </c>
      <c r="F59" s="49">
        <f>SUMIF('3 день'!$L$5:$L$91,B59,'3 день'!$S$5:$S$91)</f>
        <v>0</v>
      </c>
      <c r="G59" s="110">
        <f>SUMIF('4 день'!$L$5:$L$96,B59,'4 день'!$S$5:$S$96)</f>
        <v>0</v>
      </c>
      <c r="H59" s="49">
        <f>SUMIF('5 день'!$L$5:$L$83,B59,'5 день'!$S$5:$S$83)</f>
        <v>0</v>
      </c>
      <c r="I59" s="110">
        <f>SUMIF('6 день'!$L$5:$L$96,B59,'6 день'!$S$5:$S$96)</f>
        <v>11</v>
      </c>
      <c r="J59" s="49">
        <f>SUMIF('7 день'!$L$5:$L$91,B59,'7 день'!$S$5:$S$91)</f>
        <v>0</v>
      </c>
      <c r="K59" s="110">
        <f>SUMIF('8 день'!$L$5:$L$92,B59,'8 день'!$S$5:$S$92)</f>
        <v>0</v>
      </c>
      <c r="L59" s="49">
        <f>SUMIF('9 день'!$L$5:$L$96,B59,'9 день'!$S$5:$S$96)</f>
        <v>50</v>
      </c>
      <c r="M59" s="110">
        <f>SUMIF('10 день'!$L$5:$L$93,B59,'10 день'!$S$5:$S$93)</f>
        <v>0</v>
      </c>
      <c r="N59" s="49">
        <f>SUMIF('11 день'!$L$5:$L$92,B59,'11 день'!$S$5:$S$92)</f>
        <v>0</v>
      </c>
      <c r="O59" s="110">
        <f>SUMIF('12 день'!$L$5:$L$91,B59,'12 день'!$S$5:$S$91)</f>
        <v>50</v>
      </c>
      <c r="P59" s="49">
        <f>SUMIF('13 день'!$L$5:$L$94,B59,'13 день'!$S$5:$S$94)</f>
        <v>0</v>
      </c>
      <c r="Q59" s="110">
        <f>SUMIF('14 день'!$L$5:$L$93,B59,'14 день'!$S$5:$S$93)</f>
        <v>50</v>
      </c>
      <c r="R59" s="49">
        <f>SUMIF('15 день'!$L$5:$L$94,B59,'15 день'!$S$5:$S$94)</f>
        <v>0</v>
      </c>
      <c r="S59" s="7">
        <f t="shared" si="0"/>
        <v>239</v>
      </c>
      <c r="T59" s="9">
        <f t="shared" si="1"/>
        <v>11.472</v>
      </c>
    </row>
    <row r="60" spans="1:20" x14ac:dyDescent="0.25">
      <c r="A60" s="1">
        <v>58</v>
      </c>
      <c r="B60" s="6" t="s">
        <v>153</v>
      </c>
      <c r="C60" s="9">
        <v>44</v>
      </c>
      <c r="D60" s="49">
        <f>SUMIF('1 день'!$L$5:$L$88,B60,'1 день'!$S$5:$S$88)</f>
        <v>0</v>
      </c>
      <c r="E60" s="110">
        <f>SUMIF('2 день'!$L$5:$L$96,B60,'2 день'!$S$5:$S$96)</f>
        <v>0</v>
      </c>
      <c r="F60" s="49">
        <f>SUMIF('3 день'!$L$5:$L$91,B60,'3 день'!$S$5:$S$91)</f>
        <v>50</v>
      </c>
      <c r="G60" s="110">
        <f>SUMIF('4 день'!$L$5:$L$96,B60,'4 день'!$S$5:$S$96)</f>
        <v>0</v>
      </c>
      <c r="H60" s="49">
        <f>SUMIF('5 день'!$L$5:$L$83,B60,'5 день'!$S$5:$S$83)</f>
        <v>0</v>
      </c>
      <c r="I60" s="110">
        <f>SUMIF('6 день'!$L$5:$L$96,B60,'6 день'!$S$5:$S$96)</f>
        <v>0</v>
      </c>
      <c r="J60" s="49">
        <f>SUMIF('7 день'!$L$5:$L$91,B60,'7 день'!$S$5:$S$91)</f>
        <v>0</v>
      </c>
      <c r="K60" s="110">
        <f>SUMIF('8 день'!$L$5:$L$92,B60,'8 день'!$S$5:$S$92)</f>
        <v>0</v>
      </c>
      <c r="L60" s="49">
        <f>SUMIF('9 день'!$L$5:$L$96,B60,'9 день'!$S$5:$S$96)</f>
        <v>0</v>
      </c>
      <c r="M60" s="110">
        <f>SUMIF('10 день'!$L$5:$L$93,B60,'10 день'!$S$5:$S$93)</f>
        <v>0</v>
      </c>
      <c r="N60" s="49">
        <f>SUMIF('11 день'!$L$5:$L$92,B60,'11 день'!$S$5:$S$92)</f>
        <v>0</v>
      </c>
      <c r="O60" s="110">
        <f>SUMIF('12 день'!$L$5:$L$91,B60,'12 день'!$S$5:$S$91)</f>
        <v>0</v>
      </c>
      <c r="P60" s="49">
        <f>SUMIF('13 день'!$L$5:$L$94,B60,'13 день'!$S$5:$S$94)</f>
        <v>50</v>
      </c>
      <c r="Q60" s="110">
        <f>SUMIF('14 день'!$L$5:$L$93,B60,'14 день'!$S$5:$S$93)</f>
        <v>0</v>
      </c>
      <c r="R60" s="49">
        <f>SUMIF('15 день'!$L$5:$L$94,B60,'15 день'!$S$5:$S$94)</f>
        <v>0</v>
      </c>
      <c r="S60" s="7">
        <f t="shared" si="0"/>
        <v>100</v>
      </c>
      <c r="T60" s="9">
        <f t="shared" si="1"/>
        <v>4.4000000000000004</v>
      </c>
    </row>
    <row r="61" spans="1:20" x14ac:dyDescent="0.25">
      <c r="A61" s="1">
        <v>59</v>
      </c>
      <c r="B61" s="6" t="s">
        <v>154</v>
      </c>
      <c r="C61" s="9">
        <v>42</v>
      </c>
      <c r="D61" s="49">
        <f>SUMIF('1 день'!$L$5:$L$88,B61,'1 день'!$S$5:$S$88)</f>
        <v>0</v>
      </c>
      <c r="E61" s="110">
        <f>SUMIF('2 день'!$L$5:$L$96,B61,'2 день'!$S$5:$S$96)</f>
        <v>0</v>
      </c>
      <c r="F61" s="49">
        <f>SUMIF('3 день'!$L$5:$L$91,B61,'3 день'!$S$5:$S$91)</f>
        <v>0</v>
      </c>
      <c r="G61" s="110">
        <f>SUMIF('4 день'!$L$5:$L$96,B61,'4 день'!$S$5:$S$96)</f>
        <v>0</v>
      </c>
      <c r="H61" s="49">
        <f>SUMIF('5 день'!$L$5:$L$83,B61,'5 день'!$S$5:$S$83)</f>
        <v>0</v>
      </c>
      <c r="I61" s="110">
        <f>SUMIF('6 день'!$L$5:$L$96,B61,'6 день'!$S$5:$S$96)</f>
        <v>0</v>
      </c>
      <c r="J61" s="49">
        <f>SUMIF('7 день'!$L$5:$L$91,B61,'7 день'!$S$5:$S$91)</f>
        <v>0</v>
      </c>
      <c r="K61" s="110">
        <f>SUMIF('8 день'!$L$5:$L$92,B61,'8 день'!$S$5:$S$92)</f>
        <v>0</v>
      </c>
      <c r="L61" s="49">
        <f>SUMIF('9 день'!$L$5:$L$96,B61,'9 день'!$S$5:$S$96)</f>
        <v>0</v>
      </c>
      <c r="M61" s="110">
        <f>SUMIF('10 день'!$L$5:$L$93,B61,'10 день'!$S$5:$S$93)</f>
        <v>0</v>
      </c>
      <c r="N61" s="49">
        <f>SUMIF('11 день'!$L$5:$L$92,B61,'11 день'!$S$5:$S$92)</f>
        <v>0</v>
      </c>
      <c r="O61" s="110">
        <f>SUMIF('12 день'!$L$5:$L$91,B61,'12 день'!$S$5:$S$91)</f>
        <v>0</v>
      </c>
      <c r="P61" s="49">
        <f>SUMIF('13 день'!$L$5:$L$94,B61,'13 день'!$S$5:$S$94)</f>
        <v>0</v>
      </c>
      <c r="Q61" s="110">
        <f>SUMIF('14 день'!$L$5:$L$93,B61,'14 день'!$S$5:$S$93)</f>
        <v>0</v>
      </c>
      <c r="R61" s="49">
        <f>SUMIF('15 день'!$L$5:$L$94,B61,'15 день'!$S$5:$S$94)</f>
        <v>0</v>
      </c>
      <c r="S61" s="7">
        <f t="shared" si="0"/>
        <v>0</v>
      </c>
      <c r="T61" s="9">
        <f t="shared" si="1"/>
        <v>0</v>
      </c>
    </row>
    <row r="62" spans="1:20" x14ac:dyDescent="0.25">
      <c r="A62" s="1">
        <v>60</v>
      </c>
      <c r="B62" s="6" t="s">
        <v>155</v>
      </c>
      <c r="C62" s="9">
        <v>35</v>
      </c>
      <c r="D62" s="49">
        <f>SUMIF('1 день'!$L$5:$L$88,B62,'1 день'!$S$5:$S$88)</f>
        <v>0</v>
      </c>
      <c r="E62" s="110">
        <f>SUMIF('2 день'!$L$5:$L$96,B62,'2 день'!$S$5:$S$96)</f>
        <v>0</v>
      </c>
      <c r="F62" s="49">
        <f>SUMIF('3 день'!$L$5:$L$91,B62,'3 день'!$S$5:$S$91)</f>
        <v>9.1999999999999993</v>
      </c>
      <c r="G62" s="110">
        <f>SUMIF('4 день'!$L$5:$L$96,B62,'4 день'!$S$5:$S$96)</f>
        <v>0</v>
      </c>
      <c r="H62" s="49">
        <f>SUMIF('5 день'!$L$5:$L$83,B62,'5 день'!$S$5:$S$83)</f>
        <v>0</v>
      </c>
      <c r="I62" s="110">
        <f>SUMIF('6 день'!$L$5:$L$96,B62,'6 день'!$S$5:$S$96)</f>
        <v>0</v>
      </c>
      <c r="J62" s="49">
        <f>SUMIF('7 день'!$L$5:$L$91,B62,'7 день'!$S$5:$S$91)</f>
        <v>0</v>
      </c>
      <c r="K62" s="110">
        <f>SUMIF('8 день'!$L$5:$L$92,B62,'8 день'!$S$5:$S$92)</f>
        <v>0</v>
      </c>
      <c r="L62" s="49">
        <f>SUMIF('9 день'!$L$5:$L$96,B62,'9 день'!$S$5:$S$96)</f>
        <v>0</v>
      </c>
      <c r="M62" s="110">
        <f>SUMIF('10 день'!$L$5:$L$93,B62,'10 день'!$S$5:$S$93)</f>
        <v>0</v>
      </c>
      <c r="N62" s="49">
        <f>SUMIF('11 день'!$L$5:$L$92,B62,'11 день'!$S$5:$S$92)</f>
        <v>0</v>
      </c>
      <c r="O62" s="110">
        <f>SUMIF('12 день'!$L$5:$L$91,B62,'12 день'!$S$5:$S$91)</f>
        <v>0</v>
      </c>
      <c r="P62" s="49">
        <f>SUMIF('13 день'!$L$5:$L$94,B62,'13 день'!$S$5:$S$94)</f>
        <v>66.533333333333331</v>
      </c>
      <c r="Q62" s="110">
        <f>SUMIF('14 день'!$L$5:$L$93,B62,'14 день'!$S$5:$S$93)</f>
        <v>0</v>
      </c>
      <c r="R62" s="49">
        <f>SUMIF('15 день'!$L$5:$L$94,B62,'15 день'!$S$5:$S$94)</f>
        <v>0</v>
      </c>
      <c r="S62" s="7">
        <f t="shared" si="0"/>
        <v>75.733333333333334</v>
      </c>
      <c r="T62" s="9">
        <f t="shared" si="1"/>
        <v>2.6506666666666665</v>
      </c>
    </row>
    <row r="63" spans="1:20" x14ac:dyDescent="0.25">
      <c r="A63" s="1">
        <v>61</v>
      </c>
      <c r="B63" s="6" t="s">
        <v>156</v>
      </c>
      <c r="C63" s="9">
        <v>35</v>
      </c>
      <c r="D63" s="49">
        <f>SUMIF('1 день'!$L$5:$L$88,B63,'1 день'!$S$5:$S$88)</f>
        <v>0</v>
      </c>
      <c r="E63" s="110">
        <f>SUMIF('2 день'!$L$5:$L$96,B63,'2 день'!$S$5:$S$96)</f>
        <v>0</v>
      </c>
      <c r="F63" s="49">
        <f>SUMIF('3 день'!$L$5:$L$91,B63,'3 день'!$S$5:$S$91)</f>
        <v>0</v>
      </c>
      <c r="G63" s="110">
        <f>SUMIF('4 день'!$L$5:$L$96,B63,'4 день'!$S$5:$S$96)</f>
        <v>0</v>
      </c>
      <c r="H63" s="49">
        <f>SUMIF('5 день'!$L$5:$L$83,B63,'5 день'!$S$5:$S$83)</f>
        <v>50</v>
      </c>
      <c r="I63" s="110">
        <f>SUMIF('6 день'!$L$5:$L$96,B63,'6 день'!$S$5:$S$96)</f>
        <v>0</v>
      </c>
      <c r="J63" s="49">
        <f>SUMIF('7 день'!$L$5:$L$91,B63,'7 день'!$S$5:$S$91)</f>
        <v>0</v>
      </c>
      <c r="K63" s="110">
        <f>SUMIF('8 день'!$L$5:$L$92,B63,'8 день'!$S$5:$S$92)</f>
        <v>0</v>
      </c>
      <c r="L63" s="49">
        <f>SUMIF('9 день'!$L$5:$L$96,B63,'9 день'!$S$5:$S$96)</f>
        <v>0</v>
      </c>
      <c r="M63" s="110">
        <f>SUMIF('10 день'!$L$5:$L$93,B63,'10 день'!$S$5:$S$93)</f>
        <v>0</v>
      </c>
      <c r="N63" s="49">
        <f>SUMIF('11 день'!$L$5:$L$92,B63,'11 день'!$S$5:$S$92)</f>
        <v>0</v>
      </c>
      <c r="O63" s="110">
        <f>SUMIF('12 день'!$L$5:$L$91,B63,'12 день'!$S$5:$S$91)</f>
        <v>0</v>
      </c>
      <c r="P63" s="49">
        <f>SUMIF('13 день'!$L$5:$L$94,B63,'13 день'!$S$5:$S$94)</f>
        <v>0</v>
      </c>
      <c r="Q63" s="110">
        <f>SUMIF('14 день'!$L$5:$L$93,B63,'14 день'!$S$5:$S$93)</f>
        <v>0</v>
      </c>
      <c r="R63" s="49">
        <f>SUMIF('15 день'!$L$5:$L$94,B63,'15 день'!$S$5:$S$94)</f>
        <v>0</v>
      </c>
      <c r="S63" s="7">
        <f t="shared" si="0"/>
        <v>50</v>
      </c>
      <c r="T63" s="9">
        <f t="shared" si="1"/>
        <v>1.75</v>
      </c>
    </row>
    <row r="64" spans="1:20" x14ac:dyDescent="0.25">
      <c r="A64" s="1">
        <v>62</v>
      </c>
      <c r="B64" s="6" t="s">
        <v>157</v>
      </c>
      <c r="C64" s="9">
        <v>42</v>
      </c>
      <c r="D64" s="49">
        <f>SUMIF('1 день'!$L$5:$L$88,B64,'1 день'!$S$5:$S$88)</f>
        <v>0</v>
      </c>
      <c r="E64" s="110">
        <f>SUMIF('2 день'!$L$5:$L$96,B64,'2 день'!$S$5:$S$96)</f>
        <v>0</v>
      </c>
      <c r="F64" s="49">
        <f>SUMIF('3 день'!$L$5:$L$91,B64,'3 день'!$S$5:$S$91)</f>
        <v>0</v>
      </c>
      <c r="G64" s="110">
        <f>SUMIF('4 день'!$L$5:$L$96,B64,'4 день'!$S$5:$S$96)</f>
        <v>0</v>
      </c>
      <c r="H64" s="49">
        <f>SUMIF('5 день'!$L$5:$L$83,B64,'5 день'!$S$5:$S$83)</f>
        <v>16</v>
      </c>
      <c r="I64" s="110">
        <f>SUMIF('6 день'!$L$5:$L$96,B64,'6 день'!$S$5:$S$96)</f>
        <v>0</v>
      </c>
      <c r="J64" s="49">
        <f>SUMIF('7 день'!$L$5:$L$91,B64,'7 день'!$S$5:$S$91)</f>
        <v>0</v>
      </c>
      <c r="K64" s="110">
        <f>SUMIF('8 день'!$L$5:$L$92,B64,'8 день'!$S$5:$S$92)</f>
        <v>0</v>
      </c>
      <c r="L64" s="49">
        <f>SUMIF('9 день'!$L$5:$L$96,B64,'9 день'!$S$5:$S$96)</f>
        <v>0</v>
      </c>
      <c r="M64" s="110">
        <f>SUMIF('10 день'!$L$5:$L$93,B64,'10 день'!$S$5:$S$93)</f>
        <v>0</v>
      </c>
      <c r="N64" s="49">
        <f>SUMIF('11 день'!$L$5:$L$92,B64,'11 день'!$S$5:$S$92)</f>
        <v>0</v>
      </c>
      <c r="O64" s="110">
        <f>SUMIF('12 день'!$L$5:$L$91,B64,'12 день'!$S$5:$S$91)</f>
        <v>20</v>
      </c>
      <c r="P64" s="49">
        <f>SUMIF('13 день'!$L$5:$L$94,B64,'13 день'!$S$5:$S$94)</f>
        <v>0</v>
      </c>
      <c r="Q64" s="110">
        <f>SUMIF('14 день'!$L$5:$L$93,B64,'14 день'!$S$5:$S$93)</f>
        <v>0</v>
      </c>
      <c r="R64" s="49">
        <f>SUMIF('15 день'!$L$5:$L$94,B64,'15 день'!$S$5:$S$94)</f>
        <v>0</v>
      </c>
      <c r="S64" s="7">
        <f t="shared" si="0"/>
        <v>36</v>
      </c>
      <c r="T64" s="9">
        <f t="shared" si="1"/>
        <v>1.5119999999999998</v>
      </c>
    </row>
    <row r="65" spans="1:20" x14ac:dyDescent="0.25">
      <c r="A65" s="1">
        <v>63</v>
      </c>
      <c r="B65" s="6" t="s">
        <v>158</v>
      </c>
      <c r="C65" s="9">
        <v>34</v>
      </c>
      <c r="D65" s="49">
        <f>SUMIF('1 день'!$L$5:$L$88,B65,'1 день'!$S$5:$S$88)</f>
        <v>0</v>
      </c>
      <c r="E65" s="110">
        <f>SUMIF('2 день'!$L$5:$L$96,B65,'2 день'!$S$5:$S$96)</f>
        <v>0</v>
      </c>
      <c r="F65" s="49">
        <f>SUMIF('3 день'!$L$5:$L$91,B65,'3 день'!$S$5:$S$91)</f>
        <v>0</v>
      </c>
      <c r="G65" s="110">
        <f>SUMIF('4 день'!$L$5:$L$96,B65,'4 день'!$S$5:$S$96)</f>
        <v>0</v>
      </c>
      <c r="H65" s="49">
        <f>SUMIF('5 день'!$L$5:$L$83,B65,'5 день'!$S$5:$S$83)</f>
        <v>0</v>
      </c>
      <c r="I65" s="110">
        <f>SUMIF('6 день'!$L$5:$L$96,B65,'6 день'!$S$5:$S$96)</f>
        <v>0</v>
      </c>
      <c r="J65" s="49">
        <f>SUMIF('7 день'!$L$5:$L$91,B65,'7 день'!$S$5:$S$91)</f>
        <v>0</v>
      </c>
      <c r="K65" s="110">
        <f>SUMIF('8 день'!$L$5:$L$92,B65,'8 день'!$S$5:$S$92)</f>
        <v>0</v>
      </c>
      <c r="L65" s="49">
        <f>SUMIF('9 день'!$L$5:$L$96,B65,'9 день'!$S$5:$S$96)</f>
        <v>0</v>
      </c>
      <c r="M65" s="110">
        <f>SUMIF('10 день'!$L$5:$L$93,B65,'10 день'!$S$5:$S$93)</f>
        <v>0</v>
      </c>
      <c r="N65" s="49">
        <f>SUMIF('11 день'!$L$5:$L$92,B65,'11 день'!$S$5:$S$92)</f>
        <v>0</v>
      </c>
      <c r="O65" s="110">
        <f>SUMIF('12 день'!$L$5:$L$91,B65,'12 день'!$S$5:$S$91)</f>
        <v>0</v>
      </c>
      <c r="P65" s="49">
        <f>SUMIF('13 день'!$L$5:$L$94,B65,'13 день'!$S$5:$S$94)</f>
        <v>0</v>
      </c>
      <c r="Q65" s="110">
        <f>SUMIF('14 день'!$L$5:$L$93,B65,'14 день'!$S$5:$S$93)</f>
        <v>0</v>
      </c>
      <c r="R65" s="49">
        <f>SUMIF('15 день'!$L$5:$L$94,B65,'15 день'!$S$5:$S$94)</f>
        <v>0</v>
      </c>
      <c r="S65" s="7">
        <f t="shared" si="0"/>
        <v>0</v>
      </c>
      <c r="T65" s="9">
        <f t="shared" si="1"/>
        <v>0</v>
      </c>
    </row>
    <row r="66" spans="1:20" x14ac:dyDescent="0.25">
      <c r="A66" s="1">
        <v>64</v>
      </c>
      <c r="B66" s="6" t="s">
        <v>159</v>
      </c>
      <c r="C66" s="9">
        <v>48</v>
      </c>
      <c r="D66" s="49">
        <f>SUMIF('1 день'!$L$5:$L$88,B66,'1 день'!$S$5:$S$88)</f>
        <v>0</v>
      </c>
      <c r="E66" s="110">
        <f>SUMIF('2 день'!$L$5:$L$96,B66,'2 день'!$S$5:$S$96)</f>
        <v>26</v>
      </c>
      <c r="F66" s="49">
        <f>SUMIF('3 день'!$L$5:$L$91,B66,'3 день'!$S$5:$S$91)</f>
        <v>0</v>
      </c>
      <c r="G66" s="110">
        <f>SUMIF('4 день'!$L$5:$L$96,B66,'4 день'!$S$5:$S$96)</f>
        <v>0</v>
      </c>
      <c r="H66" s="49">
        <f>SUMIF('5 день'!$L$5:$L$83,B66,'5 день'!$S$5:$S$83)</f>
        <v>68</v>
      </c>
      <c r="I66" s="110">
        <f>SUMIF('6 день'!$L$5:$L$96,B66,'6 день'!$S$5:$S$96)</f>
        <v>0</v>
      </c>
      <c r="J66" s="49">
        <f>SUMIF('7 день'!$L$5:$L$91,B66,'7 день'!$S$5:$S$91)</f>
        <v>0</v>
      </c>
      <c r="K66" s="110">
        <f>SUMIF('8 день'!$L$5:$L$92,B66,'8 день'!$S$5:$S$92)</f>
        <v>0</v>
      </c>
      <c r="L66" s="49">
        <f>SUMIF('9 день'!$L$5:$L$96,B66,'9 день'!$S$5:$S$96)</f>
        <v>0</v>
      </c>
      <c r="M66" s="110">
        <f>SUMIF('10 день'!$L$5:$L$93,B66,'10 день'!$S$5:$S$93)</f>
        <v>10</v>
      </c>
      <c r="N66" s="49">
        <f>SUMIF('11 день'!$L$5:$L$92,B66,'11 день'!$S$5:$S$92)</f>
        <v>59.466666666666669</v>
      </c>
      <c r="O66" s="110">
        <f>SUMIF('12 день'!$L$5:$L$91,B66,'12 день'!$S$5:$S$91)</f>
        <v>0</v>
      </c>
      <c r="P66" s="49">
        <f>SUMIF('13 день'!$L$5:$L$94,B66,'13 день'!$S$5:$S$94)</f>
        <v>0</v>
      </c>
      <c r="Q66" s="110">
        <f>SUMIF('14 день'!$L$5:$L$93,B66,'14 день'!$S$5:$S$93)</f>
        <v>49.066666666666663</v>
      </c>
      <c r="R66" s="49">
        <f>SUMIF('15 день'!$L$5:$L$94,B66,'15 день'!$S$5:$S$94)</f>
        <v>10</v>
      </c>
      <c r="S66" s="7">
        <f t="shared" si="0"/>
        <v>222.53333333333333</v>
      </c>
      <c r="T66" s="9">
        <f t="shared" si="1"/>
        <v>10.6816</v>
      </c>
    </row>
    <row r="67" spans="1:20" x14ac:dyDescent="0.25">
      <c r="A67" s="1">
        <v>65</v>
      </c>
      <c r="B67" s="6" t="s">
        <v>160</v>
      </c>
      <c r="C67" s="9">
        <v>615</v>
      </c>
      <c r="D67" s="49">
        <f>SUMIF('1 день'!$L$5:$L$88,B67,'1 день'!$S$5:$S$88)</f>
        <v>22</v>
      </c>
      <c r="E67" s="110">
        <f>SUMIF('2 день'!$L$5:$L$96,B67,'2 день'!$S$5:$S$96)</f>
        <v>0</v>
      </c>
      <c r="F67" s="49">
        <f>SUMIF('3 день'!$L$5:$L$91,B67,'3 день'!$S$5:$S$91)</f>
        <v>0</v>
      </c>
      <c r="G67" s="110">
        <f>SUMIF('4 день'!$L$5:$L$96,B67,'4 день'!$S$5:$S$96)</f>
        <v>22</v>
      </c>
      <c r="H67" s="49">
        <f>SUMIF('5 день'!$L$5:$L$83,B67,'5 день'!$S$5:$S$83)</f>
        <v>0</v>
      </c>
      <c r="I67" s="110">
        <f>SUMIF('6 день'!$L$5:$L$96,B67,'6 день'!$S$5:$S$96)</f>
        <v>0</v>
      </c>
      <c r="J67" s="49">
        <f>SUMIF('7 день'!$L$5:$L$91,B67,'7 день'!$S$5:$S$91)</f>
        <v>22</v>
      </c>
      <c r="K67" s="110">
        <f>SUMIF('8 день'!$L$5:$L$92,B67,'8 день'!$S$5:$S$92)</f>
        <v>0</v>
      </c>
      <c r="L67" s="49">
        <f>SUMIF('9 день'!$L$5:$L$96,B67,'9 день'!$S$5:$S$96)</f>
        <v>0</v>
      </c>
      <c r="M67" s="110">
        <f>SUMIF('10 день'!$L$5:$L$93,B67,'10 день'!$S$5:$S$93)</f>
        <v>22</v>
      </c>
      <c r="N67" s="49">
        <f>SUMIF('11 день'!$L$5:$L$92,B67,'11 день'!$S$5:$S$92)</f>
        <v>20.8</v>
      </c>
      <c r="O67" s="110">
        <f>SUMIF('12 день'!$L$5:$L$91,B67,'12 день'!$S$5:$S$91)</f>
        <v>0</v>
      </c>
      <c r="P67" s="49">
        <f>SUMIF('13 день'!$L$5:$L$94,B67,'13 день'!$S$5:$S$94)</f>
        <v>22</v>
      </c>
      <c r="Q67" s="110">
        <f>SUMIF('14 день'!$L$5:$L$93,B67,'14 день'!$S$5:$S$93)</f>
        <v>0</v>
      </c>
      <c r="R67" s="49">
        <f>SUMIF('15 день'!$L$5:$L$94,B67,'15 день'!$S$5:$S$94)</f>
        <v>0</v>
      </c>
      <c r="S67" s="7">
        <f t="shared" si="0"/>
        <v>130.80000000000001</v>
      </c>
      <c r="T67" s="9">
        <f t="shared" si="1"/>
        <v>80.441999999999993</v>
      </c>
    </row>
    <row r="68" spans="1:20" x14ac:dyDescent="0.25">
      <c r="A68" s="1">
        <v>66</v>
      </c>
      <c r="B68" s="6" t="s">
        <v>161</v>
      </c>
      <c r="C68" s="9">
        <v>260</v>
      </c>
      <c r="D68" s="49">
        <f>SUMIF('1 день'!$L$5:$L$88,B68,'1 день'!$S$5:$S$88)</f>
        <v>0</v>
      </c>
      <c r="E68" s="110">
        <f>SUMIF('2 день'!$L$5:$L$96,B68,'2 день'!$S$5:$S$96)</f>
        <v>0</v>
      </c>
      <c r="F68" s="49">
        <f>SUMIF('3 день'!$L$5:$L$91,B68,'3 день'!$S$5:$S$91)</f>
        <v>0</v>
      </c>
      <c r="G68" s="110">
        <f>SUMIF('4 день'!$L$5:$L$96,B68,'4 день'!$S$5:$S$96)</f>
        <v>0</v>
      </c>
      <c r="H68" s="49">
        <f>SUMIF('5 день'!$L$5:$L$83,B68,'5 день'!$S$5:$S$83)</f>
        <v>40</v>
      </c>
      <c r="I68" s="110">
        <f>SUMIF('6 день'!$L$5:$L$96,B68,'6 день'!$S$5:$S$96)</f>
        <v>0</v>
      </c>
      <c r="J68" s="49">
        <f>SUMIF('7 день'!$L$5:$L$91,B68,'7 день'!$S$5:$S$91)</f>
        <v>0</v>
      </c>
      <c r="K68" s="110">
        <f>SUMIF('8 день'!$L$5:$L$92,B68,'8 день'!$S$5:$S$92)</f>
        <v>0</v>
      </c>
      <c r="L68" s="49">
        <f>SUMIF('9 день'!$L$5:$L$96,B68,'9 день'!$S$5:$S$96)</f>
        <v>0</v>
      </c>
      <c r="M68" s="110">
        <f>SUMIF('10 день'!$L$5:$L$93,B68,'10 день'!$S$5:$S$93)</f>
        <v>0</v>
      </c>
      <c r="N68" s="49">
        <f>SUMIF('11 день'!$L$5:$L$92,B68,'11 день'!$S$5:$S$92)</f>
        <v>0</v>
      </c>
      <c r="O68" s="110">
        <f>SUMIF('12 день'!$L$5:$L$91,B68,'12 день'!$S$5:$S$91)</f>
        <v>0</v>
      </c>
      <c r="P68" s="49">
        <f>SUMIF('13 день'!$L$5:$L$94,B68,'13 день'!$S$5:$S$94)</f>
        <v>0</v>
      </c>
      <c r="Q68" s="110">
        <f>SUMIF('14 день'!$L$5:$L$93,B68,'14 день'!$S$5:$S$93)</f>
        <v>0</v>
      </c>
      <c r="R68" s="49">
        <f>SUMIF('15 день'!$L$5:$L$94,B68,'15 день'!$S$5:$S$94)</f>
        <v>0</v>
      </c>
      <c r="S68" s="7">
        <f t="shared" ref="S68:S131" si="2">SUM(D68:R68)</f>
        <v>40</v>
      </c>
      <c r="T68" s="9">
        <f t="shared" ref="T68:T131" si="3">S68/1000*C68</f>
        <v>10.4</v>
      </c>
    </row>
    <row r="69" spans="1:20" x14ac:dyDescent="0.25">
      <c r="A69" s="1">
        <v>67</v>
      </c>
      <c r="B69" s="6" t="s">
        <v>162</v>
      </c>
      <c r="C69" s="9">
        <v>250</v>
      </c>
      <c r="D69" s="49">
        <f>SUMIF('1 день'!$L$5:$L$88,B69,'1 день'!$S$5:$S$88)</f>
        <v>0</v>
      </c>
      <c r="E69" s="110">
        <f>SUMIF('2 день'!$L$5:$L$96,B69,'2 день'!$S$5:$S$96)</f>
        <v>0</v>
      </c>
      <c r="F69" s="49">
        <f>SUMIF('3 день'!$L$5:$L$91,B69,'3 день'!$S$5:$S$91)</f>
        <v>0</v>
      </c>
      <c r="G69" s="110">
        <f>SUMIF('4 день'!$L$5:$L$96,B69,'4 день'!$S$5:$S$96)</f>
        <v>0</v>
      </c>
      <c r="H69" s="49">
        <f>SUMIF('5 день'!$L$5:$L$83,B69,'5 день'!$S$5:$S$83)</f>
        <v>0</v>
      </c>
      <c r="I69" s="110">
        <f>SUMIF('6 день'!$L$5:$L$96,B69,'6 день'!$S$5:$S$96)</f>
        <v>0</v>
      </c>
      <c r="J69" s="49">
        <f>SUMIF('7 день'!$L$5:$L$91,B69,'7 день'!$S$5:$S$91)</f>
        <v>0</v>
      </c>
      <c r="K69" s="110">
        <f>SUMIF('8 день'!$L$5:$L$92,B69,'8 день'!$S$5:$S$92)</f>
        <v>0</v>
      </c>
      <c r="L69" s="49">
        <f>SUMIF('9 день'!$L$5:$L$96,B69,'9 день'!$S$5:$S$96)</f>
        <v>0</v>
      </c>
      <c r="M69" s="110">
        <f>SUMIF('10 день'!$L$5:$L$93,B69,'10 день'!$S$5:$S$93)</f>
        <v>0</v>
      </c>
      <c r="N69" s="49">
        <f>SUMIF('11 день'!$L$5:$L$92,B69,'11 день'!$S$5:$S$92)</f>
        <v>0</v>
      </c>
      <c r="O69" s="110">
        <f>SUMIF('12 день'!$L$5:$L$91,B69,'12 день'!$S$5:$S$91)</f>
        <v>0</v>
      </c>
      <c r="P69" s="49">
        <f>SUMIF('13 день'!$L$5:$L$94,B69,'13 день'!$S$5:$S$94)</f>
        <v>0</v>
      </c>
      <c r="Q69" s="110">
        <f>SUMIF('14 день'!$L$5:$L$93,B69,'14 день'!$S$5:$S$93)</f>
        <v>0</v>
      </c>
      <c r="R69" s="49">
        <f>SUMIF('15 день'!$L$5:$L$94,B69,'15 день'!$S$5:$S$94)</f>
        <v>0</v>
      </c>
      <c r="S69" s="7">
        <f t="shared" si="2"/>
        <v>0</v>
      </c>
      <c r="T69" s="9">
        <f t="shared" si="3"/>
        <v>0</v>
      </c>
    </row>
    <row r="70" spans="1:20" x14ac:dyDescent="0.25">
      <c r="A70" s="1">
        <v>68</v>
      </c>
      <c r="B70" s="6" t="s">
        <v>163</v>
      </c>
      <c r="C70" s="9">
        <v>176</v>
      </c>
      <c r="D70" s="49">
        <f>SUMIF('1 день'!$L$5:$L$88,B70,'1 день'!$S$5:$S$88)</f>
        <v>35</v>
      </c>
      <c r="E70" s="110">
        <f>SUMIF('2 день'!$L$5:$L$96,B70,'2 день'!$S$5:$S$96)</f>
        <v>0</v>
      </c>
      <c r="F70" s="49">
        <f>SUMIF('3 день'!$L$5:$L$91,B70,'3 день'!$S$5:$S$91)</f>
        <v>0</v>
      </c>
      <c r="G70" s="110">
        <f>SUMIF('4 день'!$L$5:$L$96,B70,'4 день'!$S$5:$S$96)</f>
        <v>0</v>
      </c>
      <c r="H70" s="49">
        <f>SUMIF('5 день'!$L$5:$L$83,B70,'5 день'!$S$5:$S$83)</f>
        <v>0</v>
      </c>
      <c r="I70" s="110">
        <f>SUMIF('6 день'!$L$5:$L$96,B70,'6 день'!$S$5:$S$96)</f>
        <v>0</v>
      </c>
      <c r="J70" s="49">
        <f>SUMIF('7 день'!$L$5:$L$91,B70,'7 день'!$S$5:$S$91)</f>
        <v>0</v>
      </c>
      <c r="K70" s="110">
        <f>SUMIF('8 день'!$L$5:$L$92,B70,'8 день'!$S$5:$S$92)</f>
        <v>0</v>
      </c>
      <c r="L70" s="49">
        <f>SUMIF('9 день'!$L$5:$L$96,B70,'9 день'!$S$5:$S$96)</f>
        <v>0</v>
      </c>
      <c r="M70" s="110">
        <f>SUMIF('10 день'!$L$5:$L$93,B70,'10 день'!$S$5:$S$93)</f>
        <v>0</v>
      </c>
      <c r="N70" s="49">
        <f>SUMIF('11 день'!$L$5:$L$92,B70,'11 день'!$S$5:$S$92)</f>
        <v>0</v>
      </c>
      <c r="O70" s="110">
        <f>SUMIF('12 день'!$L$5:$L$91,B70,'12 день'!$S$5:$S$91)</f>
        <v>0</v>
      </c>
      <c r="P70" s="49">
        <f>SUMIF('13 день'!$L$5:$L$94,B70,'13 день'!$S$5:$S$94)</f>
        <v>0</v>
      </c>
      <c r="Q70" s="110">
        <f>SUMIF('14 день'!$L$5:$L$93,B70,'14 день'!$S$5:$S$93)</f>
        <v>0</v>
      </c>
      <c r="R70" s="49">
        <f>SUMIF('15 день'!$L$5:$L$94,B70,'15 день'!$S$5:$S$94)</f>
        <v>0</v>
      </c>
      <c r="S70" s="7">
        <f t="shared" si="2"/>
        <v>35</v>
      </c>
      <c r="T70" s="9">
        <f t="shared" si="3"/>
        <v>6.16</v>
      </c>
    </row>
    <row r="71" spans="1:20" x14ac:dyDescent="0.25">
      <c r="A71" s="1">
        <v>69</v>
      </c>
      <c r="B71" s="6" t="s">
        <v>164</v>
      </c>
      <c r="C71" s="9">
        <v>200</v>
      </c>
      <c r="D71" s="49">
        <f>SUMIF('1 день'!$L$5:$L$88,B71,'1 день'!$S$5:$S$88)</f>
        <v>0</v>
      </c>
      <c r="E71" s="110">
        <f>SUMIF('2 день'!$L$5:$L$96,B71,'2 день'!$S$5:$S$96)</f>
        <v>0</v>
      </c>
      <c r="F71" s="49">
        <f>SUMIF('3 день'!$L$5:$L$91,B71,'3 день'!$S$5:$S$91)</f>
        <v>0</v>
      </c>
      <c r="G71" s="110">
        <f>SUMIF('4 день'!$L$5:$L$96,B71,'4 день'!$S$5:$S$96)</f>
        <v>0</v>
      </c>
      <c r="H71" s="49">
        <f>SUMIF('5 день'!$L$5:$L$83,B71,'5 день'!$S$5:$S$83)</f>
        <v>0</v>
      </c>
      <c r="I71" s="110">
        <f>SUMIF('6 день'!$L$5:$L$96,B71,'6 день'!$S$5:$S$96)</f>
        <v>0</v>
      </c>
      <c r="J71" s="49">
        <f>SUMIF('7 день'!$L$5:$L$91,B71,'7 день'!$S$5:$S$91)</f>
        <v>0</v>
      </c>
      <c r="K71" s="110">
        <f>SUMIF('8 день'!$L$5:$L$92,B71,'8 день'!$S$5:$S$92)</f>
        <v>0</v>
      </c>
      <c r="L71" s="49">
        <f>SUMIF('9 день'!$L$5:$L$96,B71,'9 день'!$S$5:$S$96)</f>
        <v>0</v>
      </c>
      <c r="M71" s="110">
        <f>SUMIF('10 день'!$L$5:$L$93,B71,'10 день'!$S$5:$S$93)</f>
        <v>0</v>
      </c>
      <c r="N71" s="49">
        <f>SUMIF('11 день'!$L$5:$L$92,B71,'11 день'!$S$5:$S$92)</f>
        <v>0</v>
      </c>
      <c r="O71" s="110">
        <f>SUMIF('12 день'!$L$5:$L$91,B71,'12 день'!$S$5:$S$91)</f>
        <v>0</v>
      </c>
      <c r="P71" s="49">
        <f>SUMIF('13 день'!$L$5:$L$94,B71,'13 день'!$S$5:$S$94)</f>
        <v>0</v>
      </c>
      <c r="Q71" s="110">
        <f>SUMIF('14 день'!$L$5:$L$93,B71,'14 день'!$S$5:$S$93)</f>
        <v>0</v>
      </c>
      <c r="R71" s="49">
        <f>SUMIF('15 день'!$L$5:$L$94,B71,'15 день'!$S$5:$S$94)</f>
        <v>0</v>
      </c>
      <c r="S71" s="7">
        <f t="shared" si="2"/>
        <v>0</v>
      </c>
      <c r="T71" s="9">
        <f t="shared" si="3"/>
        <v>0</v>
      </c>
    </row>
    <row r="72" spans="1:20" x14ac:dyDescent="0.25">
      <c r="A72" s="1">
        <v>70</v>
      </c>
      <c r="B72" s="6" t="s">
        <v>165</v>
      </c>
      <c r="C72" s="9">
        <v>198</v>
      </c>
      <c r="D72" s="49">
        <f>SUMIF('1 день'!$L$5:$L$88,B72,'1 день'!$S$5:$S$88)</f>
        <v>0</v>
      </c>
      <c r="E72" s="110">
        <f>SUMIF('2 день'!$L$5:$L$96,B72,'2 день'!$S$5:$S$96)</f>
        <v>0</v>
      </c>
      <c r="F72" s="49">
        <f>SUMIF('3 день'!$L$5:$L$91,B72,'3 день'!$S$5:$S$91)</f>
        <v>0</v>
      </c>
      <c r="G72" s="110">
        <f>SUMIF('4 день'!$L$5:$L$96,B72,'4 день'!$S$5:$S$96)</f>
        <v>0</v>
      </c>
      <c r="H72" s="49">
        <f>SUMIF('5 день'!$L$5:$L$83,B72,'5 день'!$S$5:$S$83)</f>
        <v>0</v>
      </c>
      <c r="I72" s="110">
        <f>SUMIF('6 день'!$L$5:$L$96,B72,'6 день'!$S$5:$S$96)</f>
        <v>0</v>
      </c>
      <c r="J72" s="49">
        <f>SUMIF('7 день'!$L$5:$L$91,B72,'7 день'!$S$5:$S$91)</f>
        <v>0</v>
      </c>
      <c r="K72" s="110">
        <f>SUMIF('8 день'!$L$5:$L$92,B72,'8 день'!$S$5:$S$92)</f>
        <v>0</v>
      </c>
      <c r="L72" s="49">
        <f>SUMIF('9 день'!$L$5:$L$96,B72,'9 день'!$S$5:$S$96)</f>
        <v>0</v>
      </c>
      <c r="M72" s="110">
        <f>SUMIF('10 день'!$L$5:$L$93,B72,'10 день'!$S$5:$S$93)</f>
        <v>0</v>
      </c>
      <c r="N72" s="49">
        <f>SUMIF('11 день'!$L$5:$L$92,B72,'11 день'!$S$5:$S$92)</f>
        <v>0</v>
      </c>
      <c r="O72" s="110">
        <f>SUMIF('12 день'!$L$5:$L$91,B72,'12 день'!$S$5:$S$91)</f>
        <v>0</v>
      </c>
      <c r="P72" s="49">
        <f>SUMIF('13 день'!$L$5:$L$94,B72,'13 день'!$S$5:$S$94)</f>
        <v>0</v>
      </c>
      <c r="Q72" s="110">
        <f>SUMIF('14 день'!$L$5:$L$93,B72,'14 день'!$S$5:$S$93)</f>
        <v>0</v>
      </c>
      <c r="R72" s="49">
        <f>SUMIF('15 день'!$L$5:$L$94,B72,'15 день'!$S$5:$S$94)</f>
        <v>0</v>
      </c>
      <c r="S72" s="7">
        <f t="shared" si="2"/>
        <v>0</v>
      </c>
      <c r="T72" s="9">
        <f t="shared" si="3"/>
        <v>0</v>
      </c>
    </row>
    <row r="73" spans="1:20" x14ac:dyDescent="0.25">
      <c r="A73" s="1">
        <v>71</v>
      </c>
      <c r="B73" s="6" t="s">
        <v>166</v>
      </c>
      <c r="C73" s="9">
        <v>250</v>
      </c>
      <c r="D73" s="49">
        <f>SUMIF('1 день'!$L$5:$L$88,B73,'1 день'!$S$5:$S$88)</f>
        <v>0</v>
      </c>
      <c r="E73" s="110">
        <f>SUMIF('2 день'!$L$5:$L$96,B73,'2 день'!$S$5:$S$96)</f>
        <v>0</v>
      </c>
      <c r="F73" s="49">
        <f>SUMIF('3 день'!$L$5:$L$91,B73,'3 день'!$S$5:$S$91)</f>
        <v>0</v>
      </c>
      <c r="G73" s="110">
        <f>SUMIF('4 день'!$L$5:$L$96,B73,'4 день'!$S$5:$S$96)</f>
        <v>0</v>
      </c>
      <c r="H73" s="49">
        <f>SUMIF('5 день'!$L$5:$L$83,B73,'5 день'!$S$5:$S$83)</f>
        <v>0</v>
      </c>
      <c r="I73" s="110">
        <f>SUMIF('6 день'!$L$5:$L$96,B73,'6 день'!$S$5:$S$96)</f>
        <v>0</v>
      </c>
      <c r="J73" s="49">
        <f>SUMIF('7 день'!$L$5:$L$91,B73,'7 день'!$S$5:$S$91)</f>
        <v>0</v>
      </c>
      <c r="K73" s="110">
        <f>SUMIF('8 день'!$L$5:$L$92,B73,'8 день'!$S$5:$S$92)</f>
        <v>0</v>
      </c>
      <c r="L73" s="49">
        <f>SUMIF('9 день'!$L$5:$L$96,B73,'9 день'!$S$5:$S$96)</f>
        <v>0</v>
      </c>
      <c r="M73" s="110">
        <f>SUMIF('10 день'!$L$5:$L$93,B73,'10 день'!$S$5:$S$93)</f>
        <v>0</v>
      </c>
      <c r="N73" s="49">
        <f>SUMIF('11 день'!$L$5:$L$92,B73,'11 день'!$S$5:$S$92)</f>
        <v>0</v>
      </c>
      <c r="O73" s="110">
        <f>SUMIF('12 день'!$L$5:$L$91,B73,'12 день'!$S$5:$S$91)</f>
        <v>0</v>
      </c>
      <c r="P73" s="49">
        <f>SUMIF('13 день'!$L$5:$L$94,B73,'13 день'!$S$5:$S$94)</f>
        <v>0</v>
      </c>
      <c r="Q73" s="110">
        <f>SUMIF('14 день'!$L$5:$L$93,B73,'14 день'!$S$5:$S$93)</f>
        <v>0</v>
      </c>
      <c r="R73" s="49">
        <f>SUMIF('15 день'!$L$5:$L$94,B73,'15 день'!$S$5:$S$94)</f>
        <v>0</v>
      </c>
      <c r="S73" s="7">
        <f t="shared" si="2"/>
        <v>0</v>
      </c>
      <c r="T73" s="9">
        <f t="shared" si="3"/>
        <v>0</v>
      </c>
    </row>
    <row r="74" spans="1:20" x14ac:dyDescent="0.25">
      <c r="A74" s="1">
        <v>72</v>
      </c>
      <c r="B74" s="6" t="s">
        <v>167</v>
      </c>
      <c r="C74" s="9">
        <v>260</v>
      </c>
      <c r="D74" s="49">
        <f>SUMIF('1 день'!$L$5:$L$88,B74,'1 день'!$S$5:$S$88)</f>
        <v>0</v>
      </c>
      <c r="E74" s="110">
        <f>SUMIF('2 день'!$L$5:$L$96,B74,'2 день'!$S$5:$S$96)</f>
        <v>0</v>
      </c>
      <c r="F74" s="49">
        <f>SUMIF('3 день'!$L$5:$L$91,B74,'3 день'!$S$5:$S$91)</f>
        <v>0</v>
      </c>
      <c r="G74" s="110">
        <f>SUMIF('4 день'!$L$5:$L$96,B74,'4 день'!$S$5:$S$96)</f>
        <v>0</v>
      </c>
      <c r="H74" s="49">
        <f>SUMIF('5 день'!$L$5:$L$83,B74,'5 день'!$S$5:$S$83)</f>
        <v>0</v>
      </c>
      <c r="I74" s="110">
        <f>SUMIF('6 день'!$L$5:$L$96,B74,'6 день'!$S$5:$S$96)</f>
        <v>0</v>
      </c>
      <c r="J74" s="49">
        <f>SUMIF('7 день'!$L$5:$L$91,B74,'7 день'!$S$5:$S$91)</f>
        <v>0</v>
      </c>
      <c r="K74" s="110">
        <f>SUMIF('8 день'!$L$5:$L$92,B74,'8 день'!$S$5:$S$92)</f>
        <v>0</v>
      </c>
      <c r="L74" s="49">
        <f>SUMIF('9 день'!$L$5:$L$96,B74,'9 день'!$S$5:$S$96)</f>
        <v>0</v>
      </c>
      <c r="M74" s="110">
        <f>SUMIF('10 день'!$L$5:$L$93,B74,'10 день'!$S$5:$S$93)</f>
        <v>0</v>
      </c>
      <c r="N74" s="49">
        <f>SUMIF('11 день'!$L$5:$L$92,B74,'11 день'!$S$5:$S$92)</f>
        <v>0</v>
      </c>
      <c r="O74" s="110">
        <f>SUMIF('12 день'!$L$5:$L$91,B74,'12 день'!$S$5:$S$91)</f>
        <v>0</v>
      </c>
      <c r="P74" s="49">
        <f>SUMIF('13 день'!$L$5:$L$94,B74,'13 день'!$S$5:$S$94)</f>
        <v>0</v>
      </c>
      <c r="Q74" s="110">
        <f>SUMIF('14 день'!$L$5:$L$93,B74,'14 день'!$S$5:$S$93)</f>
        <v>0</v>
      </c>
      <c r="R74" s="49">
        <f>SUMIF('15 день'!$L$5:$L$94,B74,'15 день'!$S$5:$S$94)</f>
        <v>0</v>
      </c>
      <c r="S74" s="7">
        <f t="shared" si="2"/>
        <v>0</v>
      </c>
      <c r="T74" s="9">
        <f t="shared" si="3"/>
        <v>0</v>
      </c>
    </row>
    <row r="75" spans="1:20" x14ac:dyDescent="0.25">
      <c r="A75" s="1">
        <v>73</v>
      </c>
      <c r="B75" s="6" t="s">
        <v>168</v>
      </c>
      <c r="C75" s="9">
        <v>220</v>
      </c>
      <c r="D75" s="49">
        <f>SUMIF('1 день'!$L$5:$L$88,B75,'1 день'!$S$5:$S$88)</f>
        <v>0</v>
      </c>
      <c r="E75" s="110">
        <f>SUMIF('2 день'!$L$5:$L$96,B75,'2 день'!$S$5:$S$96)</f>
        <v>0</v>
      </c>
      <c r="F75" s="49">
        <f>SUMIF('3 день'!$L$5:$L$91,B75,'3 день'!$S$5:$S$91)</f>
        <v>0</v>
      </c>
      <c r="G75" s="110">
        <f>SUMIF('4 день'!$L$5:$L$96,B75,'4 день'!$S$5:$S$96)</f>
        <v>0</v>
      </c>
      <c r="H75" s="49">
        <f>SUMIF('5 день'!$L$5:$L$83,B75,'5 день'!$S$5:$S$83)</f>
        <v>0</v>
      </c>
      <c r="I75" s="110">
        <f>SUMIF('6 день'!$L$5:$L$96,B75,'6 день'!$S$5:$S$96)</f>
        <v>0</v>
      </c>
      <c r="J75" s="49">
        <f>SUMIF('7 день'!$L$5:$L$91,B75,'7 день'!$S$5:$S$91)</f>
        <v>0</v>
      </c>
      <c r="K75" s="110">
        <f>SUMIF('8 день'!$L$5:$L$92,B75,'8 день'!$S$5:$S$92)</f>
        <v>0</v>
      </c>
      <c r="L75" s="49">
        <f>SUMIF('9 день'!$L$5:$L$96,B75,'9 день'!$S$5:$S$96)</f>
        <v>0</v>
      </c>
      <c r="M75" s="110">
        <f>SUMIF('10 день'!$L$5:$L$93,B75,'10 день'!$S$5:$S$93)</f>
        <v>0</v>
      </c>
      <c r="N75" s="49">
        <f>SUMIF('11 день'!$L$5:$L$92,B75,'11 день'!$S$5:$S$92)</f>
        <v>0</v>
      </c>
      <c r="O75" s="110">
        <f>SUMIF('12 день'!$L$5:$L$91,B75,'12 день'!$S$5:$S$91)</f>
        <v>0</v>
      </c>
      <c r="P75" s="49">
        <f>SUMIF('13 день'!$L$5:$L$94,B75,'13 день'!$S$5:$S$94)</f>
        <v>0</v>
      </c>
      <c r="Q75" s="110">
        <f>SUMIF('14 день'!$L$5:$L$93,B75,'14 день'!$S$5:$S$93)</f>
        <v>0</v>
      </c>
      <c r="R75" s="49">
        <f>SUMIF('15 день'!$L$5:$L$94,B75,'15 день'!$S$5:$S$94)</f>
        <v>0</v>
      </c>
      <c r="S75" s="7">
        <f t="shared" si="2"/>
        <v>0</v>
      </c>
      <c r="T75" s="9">
        <f t="shared" si="3"/>
        <v>0</v>
      </c>
    </row>
    <row r="76" spans="1:20" x14ac:dyDescent="0.25">
      <c r="A76" s="1">
        <v>74</v>
      </c>
      <c r="B76" s="6" t="s">
        <v>169</v>
      </c>
      <c r="C76" s="9">
        <v>132</v>
      </c>
      <c r="D76" s="49">
        <f>SUMIF('1 день'!$L$5:$L$88,B76,'1 день'!$S$5:$S$88)</f>
        <v>0</v>
      </c>
      <c r="E76" s="110">
        <f>SUMIF('2 день'!$L$5:$L$96,B76,'2 день'!$S$5:$S$96)</f>
        <v>0</v>
      </c>
      <c r="F76" s="49">
        <f>SUMIF('3 день'!$L$5:$L$91,B76,'3 день'!$S$5:$S$91)</f>
        <v>0</v>
      </c>
      <c r="G76" s="110">
        <f>SUMIF('4 день'!$L$5:$L$96,B76,'4 день'!$S$5:$S$96)</f>
        <v>0</v>
      </c>
      <c r="H76" s="49">
        <f>SUMIF('5 день'!$L$5:$L$83,B76,'5 день'!$S$5:$S$83)</f>
        <v>0</v>
      </c>
      <c r="I76" s="110">
        <f>SUMIF('6 день'!$L$5:$L$96,B76,'6 день'!$S$5:$S$96)</f>
        <v>0</v>
      </c>
      <c r="J76" s="49">
        <f>SUMIF('7 день'!$L$5:$L$91,B76,'7 день'!$S$5:$S$91)</f>
        <v>0</v>
      </c>
      <c r="K76" s="110">
        <f>SUMIF('8 день'!$L$5:$L$92,B76,'8 день'!$S$5:$S$92)</f>
        <v>0</v>
      </c>
      <c r="L76" s="49">
        <f>SUMIF('9 день'!$L$5:$L$96,B76,'9 день'!$S$5:$S$96)</f>
        <v>0</v>
      </c>
      <c r="M76" s="110">
        <f>SUMIF('10 день'!$L$5:$L$93,B76,'10 день'!$S$5:$S$93)</f>
        <v>0</v>
      </c>
      <c r="N76" s="49">
        <f>SUMIF('11 день'!$L$5:$L$92,B76,'11 день'!$S$5:$S$92)</f>
        <v>0</v>
      </c>
      <c r="O76" s="110">
        <f>SUMIF('12 день'!$L$5:$L$91,B76,'12 день'!$S$5:$S$91)</f>
        <v>0</v>
      </c>
      <c r="P76" s="49">
        <f>SUMIF('13 день'!$L$5:$L$94,B76,'13 день'!$S$5:$S$94)</f>
        <v>0</v>
      </c>
      <c r="Q76" s="110">
        <f>SUMIF('14 день'!$L$5:$L$93,B76,'14 день'!$S$5:$S$93)</f>
        <v>0</v>
      </c>
      <c r="R76" s="49">
        <f>SUMIF('15 день'!$L$5:$L$94,B76,'15 день'!$S$5:$S$94)</f>
        <v>0</v>
      </c>
      <c r="S76" s="7">
        <f t="shared" si="2"/>
        <v>0</v>
      </c>
      <c r="T76" s="9">
        <f t="shared" si="3"/>
        <v>0</v>
      </c>
    </row>
    <row r="77" spans="1:20" x14ac:dyDescent="0.25">
      <c r="A77" s="1">
        <v>75</v>
      </c>
      <c r="B77" s="6" t="s">
        <v>170</v>
      </c>
      <c r="C77" s="9">
        <v>340</v>
      </c>
      <c r="D77" s="49">
        <f>SUMIF('1 день'!$L$5:$L$88,B77,'1 день'!$S$5:$S$88)</f>
        <v>0</v>
      </c>
      <c r="E77" s="110">
        <f>SUMIF('2 день'!$L$5:$L$96,B77,'2 день'!$S$5:$S$96)</f>
        <v>0</v>
      </c>
      <c r="F77" s="49">
        <f>SUMIF('3 день'!$L$5:$L$91,B77,'3 день'!$S$5:$S$91)</f>
        <v>0</v>
      </c>
      <c r="G77" s="110">
        <f>SUMIF('4 день'!$L$5:$L$96,B77,'4 день'!$S$5:$S$96)</f>
        <v>0</v>
      </c>
      <c r="H77" s="49">
        <f>SUMIF('5 день'!$L$5:$L$83,B77,'5 день'!$S$5:$S$83)</f>
        <v>0</v>
      </c>
      <c r="I77" s="110">
        <f>SUMIF('6 день'!$L$5:$L$96,B77,'6 день'!$S$5:$S$96)</f>
        <v>0</v>
      </c>
      <c r="J77" s="49">
        <f>SUMIF('7 день'!$L$5:$L$91,B77,'7 день'!$S$5:$S$91)</f>
        <v>0</v>
      </c>
      <c r="K77" s="110">
        <f>SUMIF('8 день'!$L$5:$L$92,B77,'8 день'!$S$5:$S$92)</f>
        <v>0</v>
      </c>
      <c r="L77" s="49">
        <f>SUMIF('9 день'!$L$5:$L$96,B77,'9 день'!$S$5:$S$96)</f>
        <v>0</v>
      </c>
      <c r="M77" s="110">
        <f>SUMIF('10 день'!$L$5:$L$93,B77,'10 день'!$S$5:$S$93)</f>
        <v>0</v>
      </c>
      <c r="N77" s="49">
        <f>SUMIF('11 день'!$L$5:$L$92,B77,'11 день'!$S$5:$S$92)</f>
        <v>0</v>
      </c>
      <c r="O77" s="110">
        <f>SUMIF('12 день'!$L$5:$L$91,B77,'12 день'!$S$5:$S$91)</f>
        <v>0</v>
      </c>
      <c r="P77" s="49">
        <f>SUMIF('13 день'!$L$5:$L$94,B77,'13 день'!$S$5:$S$94)</f>
        <v>0</v>
      </c>
      <c r="Q77" s="110">
        <f>SUMIF('14 день'!$L$5:$L$93,B77,'14 день'!$S$5:$S$93)</f>
        <v>0</v>
      </c>
      <c r="R77" s="49">
        <f>SUMIF('15 день'!$L$5:$L$94,B77,'15 день'!$S$5:$S$94)</f>
        <v>0</v>
      </c>
      <c r="S77" s="7">
        <f t="shared" si="2"/>
        <v>0</v>
      </c>
      <c r="T77" s="9">
        <f t="shared" si="3"/>
        <v>0</v>
      </c>
    </row>
    <row r="78" spans="1:20" x14ac:dyDescent="0.25">
      <c r="A78" s="1">
        <v>76</v>
      </c>
      <c r="B78" s="6" t="s">
        <v>171</v>
      </c>
      <c r="C78" s="9">
        <v>800</v>
      </c>
      <c r="D78" s="49">
        <f>SUMIF('1 день'!$L$5:$L$88,B78,'1 день'!$S$5:$S$88)</f>
        <v>0</v>
      </c>
      <c r="E78" s="110">
        <f>SUMIF('2 день'!$L$5:$L$96,B78,'2 день'!$S$5:$S$96)</f>
        <v>0</v>
      </c>
      <c r="F78" s="49">
        <f>SUMIF('3 день'!$L$5:$L$91,B78,'3 день'!$S$5:$S$91)</f>
        <v>0</v>
      </c>
      <c r="G78" s="110">
        <f>SUMIF('4 день'!$L$5:$L$96,B78,'4 день'!$S$5:$S$96)</f>
        <v>0</v>
      </c>
      <c r="H78" s="49">
        <f>SUMIF('5 день'!$L$5:$L$83,B78,'5 день'!$S$5:$S$83)</f>
        <v>0</v>
      </c>
      <c r="I78" s="110">
        <f>SUMIF('6 день'!$L$5:$L$96,B78,'6 день'!$S$5:$S$96)</f>
        <v>0</v>
      </c>
      <c r="J78" s="49">
        <f>SUMIF('7 день'!$L$5:$L$91,B78,'7 день'!$S$5:$S$91)</f>
        <v>0</v>
      </c>
      <c r="K78" s="110">
        <f>SUMIF('8 день'!$L$5:$L$92,B78,'8 день'!$S$5:$S$92)</f>
        <v>0</v>
      </c>
      <c r="L78" s="49">
        <f>SUMIF('9 день'!$L$5:$L$96,B78,'9 день'!$S$5:$S$96)</f>
        <v>0</v>
      </c>
      <c r="M78" s="110">
        <f>SUMIF('10 день'!$L$5:$L$93,B78,'10 день'!$S$5:$S$93)</f>
        <v>0</v>
      </c>
      <c r="N78" s="49">
        <f>SUMIF('11 день'!$L$5:$L$92,B78,'11 день'!$S$5:$S$92)</f>
        <v>0</v>
      </c>
      <c r="O78" s="110">
        <f>SUMIF('12 день'!$L$5:$L$91,B78,'12 день'!$S$5:$S$91)</f>
        <v>0</v>
      </c>
      <c r="P78" s="49">
        <f>SUMIF('13 день'!$L$5:$L$94,B78,'13 день'!$S$5:$S$94)</f>
        <v>0</v>
      </c>
      <c r="Q78" s="110">
        <f>SUMIF('14 день'!$L$5:$L$93,B78,'14 день'!$S$5:$S$93)</f>
        <v>0</v>
      </c>
      <c r="R78" s="49">
        <f>SUMIF('15 день'!$L$5:$L$94,B78,'15 день'!$S$5:$S$94)</f>
        <v>0</v>
      </c>
      <c r="S78" s="7">
        <f t="shared" si="2"/>
        <v>0</v>
      </c>
      <c r="T78" s="9">
        <f t="shared" si="3"/>
        <v>0</v>
      </c>
    </row>
    <row r="79" spans="1:20" x14ac:dyDescent="0.25">
      <c r="A79" s="1">
        <v>77</v>
      </c>
      <c r="B79" s="6" t="s">
        <v>172</v>
      </c>
      <c r="C79" s="9">
        <v>215</v>
      </c>
      <c r="D79" s="49">
        <f>SUMIF('1 день'!$L$5:$L$88,B79,'1 день'!$S$5:$S$88)</f>
        <v>0</v>
      </c>
      <c r="E79" s="110">
        <f>SUMIF('2 день'!$L$5:$L$96,B79,'2 день'!$S$5:$S$96)</f>
        <v>0</v>
      </c>
      <c r="F79" s="49">
        <f>SUMIF('3 день'!$L$5:$L$91,B79,'3 день'!$S$5:$S$91)</f>
        <v>0</v>
      </c>
      <c r="G79" s="110">
        <f>SUMIF('4 день'!$L$5:$L$96,B79,'4 день'!$S$5:$S$96)</f>
        <v>0</v>
      </c>
      <c r="H79" s="49">
        <f>SUMIF('5 день'!$L$5:$L$83,B79,'5 день'!$S$5:$S$83)</f>
        <v>0</v>
      </c>
      <c r="I79" s="110">
        <f>SUMIF('6 день'!$L$5:$L$96,B79,'6 день'!$S$5:$S$96)</f>
        <v>0</v>
      </c>
      <c r="J79" s="49">
        <f>SUMIF('7 день'!$L$5:$L$91,B79,'7 день'!$S$5:$S$91)</f>
        <v>0</v>
      </c>
      <c r="K79" s="110">
        <f>SUMIF('8 день'!$L$5:$L$92,B79,'8 день'!$S$5:$S$92)</f>
        <v>0</v>
      </c>
      <c r="L79" s="49">
        <f>SUMIF('9 день'!$L$5:$L$96,B79,'9 день'!$S$5:$S$96)</f>
        <v>0</v>
      </c>
      <c r="M79" s="110">
        <f>SUMIF('10 день'!$L$5:$L$93,B79,'10 день'!$S$5:$S$93)</f>
        <v>0</v>
      </c>
      <c r="N79" s="49">
        <f>SUMIF('11 день'!$L$5:$L$92,B79,'11 день'!$S$5:$S$92)</f>
        <v>0</v>
      </c>
      <c r="O79" s="110">
        <f>SUMIF('12 день'!$L$5:$L$91,B79,'12 день'!$S$5:$S$91)</f>
        <v>0</v>
      </c>
      <c r="P79" s="49">
        <f>SUMIF('13 день'!$L$5:$L$94,B79,'13 день'!$S$5:$S$94)</f>
        <v>0</v>
      </c>
      <c r="Q79" s="110">
        <f>SUMIF('14 день'!$L$5:$L$93,B79,'14 день'!$S$5:$S$93)</f>
        <v>0</v>
      </c>
      <c r="R79" s="49">
        <f>SUMIF('15 день'!$L$5:$L$94,B79,'15 день'!$S$5:$S$94)</f>
        <v>0</v>
      </c>
      <c r="S79" s="7">
        <f t="shared" si="2"/>
        <v>0</v>
      </c>
      <c r="T79" s="9">
        <f t="shared" si="3"/>
        <v>0</v>
      </c>
    </row>
    <row r="80" spans="1:20" x14ac:dyDescent="0.25">
      <c r="A80" s="1">
        <v>78</v>
      </c>
      <c r="B80" s="6" t="s">
        <v>173</v>
      </c>
      <c r="C80" s="9">
        <v>331</v>
      </c>
      <c r="D80" s="49">
        <f>SUMIF('1 день'!$L$5:$L$88,B80,'1 день'!$S$5:$S$88)</f>
        <v>120</v>
      </c>
      <c r="E80" s="110">
        <f>SUMIF('2 день'!$L$5:$L$96,B80,'2 день'!$S$5:$S$96)</f>
        <v>0</v>
      </c>
      <c r="F80" s="49">
        <f>SUMIF('3 день'!$L$5:$L$91,B80,'3 день'!$S$5:$S$91)</f>
        <v>0</v>
      </c>
      <c r="G80" s="110">
        <f>SUMIF('4 день'!$L$5:$L$96,B80,'4 день'!$S$5:$S$96)</f>
        <v>0</v>
      </c>
      <c r="H80" s="49">
        <f>SUMIF('5 день'!$L$5:$L$83,B80,'5 день'!$S$5:$S$83)</f>
        <v>0</v>
      </c>
      <c r="I80" s="110">
        <f>SUMIF('6 день'!$L$5:$L$96,B80,'6 день'!$S$5:$S$96)</f>
        <v>0</v>
      </c>
      <c r="J80" s="49">
        <f>SUMIF('7 день'!$L$5:$L$91,B80,'7 день'!$S$5:$S$91)</f>
        <v>0</v>
      </c>
      <c r="K80" s="110">
        <f>SUMIF('8 день'!$L$5:$L$92,B80,'8 день'!$S$5:$S$92)</f>
        <v>0</v>
      </c>
      <c r="L80" s="49">
        <f>SUMIF('9 день'!$L$5:$L$96,B80,'9 день'!$S$5:$S$96)</f>
        <v>120</v>
      </c>
      <c r="M80" s="110">
        <f>SUMIF('10 день'!$L$5:$L$93,B80,'10 день'!$S$5:$S$93)</f>
        <v>0</v>
      </c>
      <c r="N80" s="49">
        <f>SUMIF('11 день'!$L$5:$L$92,B80,'11 день'!$S$5:$S$92)</f>
        <v>0</v>
      </c>
      <c r="O80" s="110">
        <f>SUMIF('12 день'!$L$5:$L$91,B80,'12 день'!$S$5:$S$91)</f>
        <v>0</v>
      </c>
      <c r="P80" s="49">
        <f>SUMIF('13 день'!$L$5:$L$94,B80,'13 день'!$S$5:$S$94)</f>
        <v>0</v>
      </c>
      <c r="Q80" s="110">
        <f>SUMIF('14 день'!$L$5:$L$93,B80,'14 день'!$S$5:$S$93)</f>
        <v>0</v>
      </c>
      <c r="R80" s="49">
        <f>SUMIF('15 день'!$L$5:$L$94,B80,'15 день'!$S$5:$S$94)</f>
        <v>0</v>
      </c>
      <c r="S80" s="7">
        <f t="shared" si="2"/>
        <v>240</v>
      </c>
      <c r="T80" s="9">
        <f t="shared" si="3"/>
        <v>79.44</v>
      </c>
    </row>
    <row r="81" spans="1:20" x14ac:dyDescent="0.25">
      <c r="A81" s="1">
        <v>79</v>
      </c>
      <c r="B81" s="6" t="s">
        <v>174</v>
      </c>
      <c r="C81" s="9">
        <v>179</v>
      </c>
      <c r="D81" s="49">
        <f>SUMIF('1 день'!$L$5:$L$88,B81,'1 день'!$S$5:$S$88)</f>
        <v>0</v>
      </c>
      <c r="E81" s="110">
        <f>SUMIF('2 день'!$L$5:$L$96,B81,'2 день'!$S$5:$S$96)</f>
        <v>0</v>
      </c>
      <c r="F81" s="49">
        <f>SUMIF('3 день'!$L$5:$L$91,B81,'3 день'!$S$5:$S$91)</f>
        <v>0</v>
      </c>
      <c r="G81" s="110">
        <f>SUMIF('4 день'!$L$5:$L$96,B81,'4 день'!$S$5:$S$96)</f>
        <v>177.14285714285714</v>
      </c>
      <c r="H81" s="49">
        <f>SUMIF('5 день'!$L$5:$L$83,B81,'5 день'!$S$5:$S$83)</f>
        <v>0</v>
      </c>
      <c r="I81" s="110">
        <f>SUMIF('6 день'!$L$5:$L$96,B81,'6 день'!$S$5:$S$96)</f>
        <v>0</v>
      </c>
      <c r="J81" s="49">
        <f>SUMIF('7 день'!$L$5:$L$91,B81,'7 день'!$S$5:$S$91)</f>
        <v>0</v>
      </c>
      <c r="K81" s="110">
        <f>SUMIF('8 день'!$L$5:$L$92,B81,'8 день'!$S$5:$S$92)</f>
        <v>0</v>
      </c>
      <c r="L81" s="49">
        <f>SUMIF('9 день'!$L$5:$L$96,B81,'9 день'!$S$5:$S$96)</f>
        <v>0</v>
      </c>
      <c r="M81" s="110">
        <f>SUMIF('10 день'!$L$5:$L$93,B81,'10 день'!$S$5:$S$93)</f>
        <v>0</v>
      </c>
      <c r="N81" s="49">
        <f>SUMIF('11 день'!$L$5:$L$92,B81,'11 день'!$S$5:$S$92)</f>
        <v>0</v>
      </c>
      <c r="O81" s="110">
        <f>SUMIF('12 день'!$L$5:$L$91,B81,'12 день'!$S$5:$S$91)</f>
        <v>0</v>
      </c>
      <c r="P81" s="49">
        <f>SUMIF('13 день'!$L$5:$L$94,B81,'13 день'!$S$5:$S$94)</f>
        <v>0</v>
      </c>
      <c r="Q81" s="110">
        <f>SUMIF('14 день'!$L$5:$L$93,B81,'14 день'!$S$5:$S$93)</f>
        <v>0</v>
      </c>
      <c r="R81" s="49">
        <f>SUMIF('15 день'!$L$5:$L$94,B81,'15 день'!$S$5:$S$94)</f>
        <v>0</v>
      </c>
      <c r="S81" s="7">
        <f t="shared" si="2"/>
        <v>177.14285714285714</v>
      </c>
      <c r="T81" s="9">
        <f t="shared" si="3"/>
        <v>31.708571428571425</v>
      </c>
    </row>
    <row r="82" spans="1:20" x14ac:dyDescent="0.25">
      <c r="A82" s="1">
        <v>80</v>
      </c>
      <c r="B82" s="6" t="s">
        <v>175</v>
      </c>
      <c r="C82" s="9">
        <v>255</v>
      </c>
      <c r="D82" s="49">
        <f>SUMIF('1 день'!$L$5:$L$88,B82,'1 день'!$S$5:$S$88)</f>
        <v>0</v>
      </c>
      <c r="E82" s="110">
        <f>SUMIF('2 день'!$L$5:$L$96,B82,'2 день'!$S$5:$S$96)</f>
        <v>0</v>
      </c>
      <c r="F82" s="49">
        <f>SUMIF('3 день'!$L$5:$L$91,B82,'3 день'!$S$5:$S$91)</f>
        <v>0</v>
      </c>
      <c r="G82" s="110">
        <f>SUMIF('4 день'!$L$5:$L$96,B82,'4 день'!$S$5:$S$96)</f>
        <v>0</v>
      </c>
      <c r="H82" s="49">
        <f>SUMIF('5 день'!$L$5:$L$83,B82,'5 день'!$S$5:$S$83)</f>
        <v>0</v>
      </c>
      <c r="I82" s="110">
        <f>SUMIF('6 день'!$L$5:$L$96,B82,'6 день'!$S$5:$S$96)</f>
        <v>0</v>
      </c>
      <c r="J82" s="49">
        <f>SUMIF('7 день'!$L$5:$L$91,B82,'7 день'!$S$5:$S$91)</f>
        <v>0</v>
      </c>
      <c r="K82" s="110">
        <f>SUMIF('8 день'!$L$5:$L$92,B82,'8 день'!$S$5:$S$92)</f>
        <v>0</v>
      </c>
      <c r="L82" s="49">
        <f>SUMIF('9 день'!$L$5:$L$96,B82,'9 день'!$S$5:$S$96)</f>
        <v>0</v>
      </c>
      <c r="M82" s="110">
        <f>SUMIF('10 день'!$L$5:$L$93,B82,'10 день'!$S$5:$S$93)</f>
        <v>0</v>
      </c>
      <c r="N82" s="49">
        <f>SUMIF('11 день'!$L$5:$L$92,B82,'11 день'!$S$5:$S$92)</f>
        <v>0</v>
      </c>
      <c r="O82" s="110">
        <f>SUMIF('12 день'!$L$5:$L$91,B82,'12 день'!$S$5:$S$91)</f>
        <v>0</v>
      </c>
      <c r="P82" s="49">
        <f>SUMIF('13 день'!$L$5:$L$94,B82,'13 день'!$S$5:$S$94)</f>
        <v>0</v>
      </c>
      <c r="Q82" s="110">
        <f>SUMIF('14 день'!$L$5:$L$93,B82,'14 день'!$S$5:$S$93)</f>
        <v>0</v>
      </c>
      <c r="R82" s="49">
        <f>SUMIF('15 день'!$L$5:$L$94,B82,'15 день'!$S$5:$S$94)</f>
        <v>0</v>
      </c>
      <c r="S82" s="7">
        <f t="shared" si="2"/>
        <v>0</v>
      </c>
      <c r="T82" s="9">
        <f t="shared" si="3"/>
        <v>0</v>
      </c>
    </row>
    <row r="83" spans="1:20" x14ac:dyDescent="0.25">
      <c r="A83" s="1">
        <v>81</v>
      </c>
      <c r="B83" s="6" t="s">
        <v>176</v>
      </c>
      <c r="C83" s="9">
        <v>260</v>
      </c>
      <c r="D83" s="49">
        <f>SUMIF('1 день'!$L$5:$L$88,B83,'1 день'!$S$5:$S$88)</f>
        <v>0</v>
      </c>
      <c r="E83" s="110">
        <f>SUMIF('2 день'!$L$5:$L$96,B83,'2 день'!$S$5:$S$96)</f>
        <v>0</v>
      </c>
      <c r="F83" s="49">
        <f>SUMIF('3 день'!$L$5:$L$91,B83,'3 день'!$S$5:$S$91)</f>
        <v>120</v>
      </c>
      <c r="G83" s="110">
        <f>SUMIF('4 день'!$L$5:$L$96,B83,'4 день'!$S$5:$S$96)</f>
        <v>0</v>
      </c>
      <c r="H83" s="49">
        <f>SUMIF('5 день'!$L$5:$L$83,B83,'5 день'!$S$5:$S$83)</f>
        <v>0</v>
      </c>
      <c r="I83" s="110">
        <f>SUMIF('6 день'!$L$5:$L$96,B83,'6 день'!$S$5:$S$96)</f>
        <v>0</v>
      </c>
      <c r="J83" s="49">
        <f>SUMIF('7 день'!$L$5:$L$91,B83,'7 день'!$S$5:$S$91)</f>
        <v>0</v>
      </c>
      <c r="K83" s="110">
        <f>SUMIF('8 день'!$L$5:$L$92,B83,'8 день'!$S$5:$S$92)</f>
        <v>0</v>
      </c>
      <c r="L83" s="49">
        <f>SUMIF('9 день'!$L$5:$L$96,B83,'9 день'!$S$5:$S$96)</f>
        <v>0</v>
      </c>
      <c r="M83" s="110">
        <f>SUMIF('10 день'!$L$5:$L$93,B83,'10 день'!$S$5:$S$93)</f>
        <v>0</v>
      </c>
      <c r="N83" s="49">
        <f>SUMIF('11 день'!$L$5:$L$92,B83,'11 день'!$S$5:$S$92)</f>
        <v>0</v>
      </c>
      <c r="O83" s="110">
        <f>SUMIF('12 день'!$L$5:$L$91,B83,'12 день'!$S$5:$S$91)</f>
        <v>120</v>
      </c>
      <c r="P83" s="49">
        <f>SUMIF('13 день'!$L$5:$L$94,B83,'13 день'!$S$5:$S$94)</f>
        <v>0</v>
      </c>
      <c r="Q83" s="110">
        <f>SUMIF('14 день'!$L$5:$L$93,B83,'14 день'!$S$5:$S$93)</f>
        <v>0</v>
      </c>
      <c r="R83" s="49">
        <f>SUMIF('15 день'!$L$5:$L$94,B83,'15 день'!$S$5:$S$94)</f>
        <v>0</v>
      </c>
      <c r="S83" s="7">
        <f t="shared" si="2"/>
        <v>240</v>
      </c>
      <c r="T83" s="9">
        <f t="shared" si="3"/>
        <v>62.4</v>
      </c>
    </row>
    <row r="84" spans="1:20" x14ac:dyDescent="0.25">
      <c r="A84" s="1">
        <v>82</v>
      </c>
      <c r="B84" s="6" t="s">
        <v>177</v>
      </c>
      <c r="C84" s="9">
        <v>275</v>
      </c>
      <c r="D84" s="49">
        <f>SUMIF('1 день'!$L$5:$L$88,B84,'1 день'!$S$5:$S$88)</f>
        <v>0</v>
      </c>
      <c r="E84" s="110">
        <f>SUMIF('2 день'!$L$5:$L$96,B84,'2 день'!$S$5:$S$96)</f>
        <v>0</v>
      </c>
      <c r="F84" s="49">
        <f>SUMIF('3 день'!$L$5:$L$91,B84,'3 день'!$S$5:$S$91)</f>
        <v>0</v>
      </c>
      <c r="G84" s="110">
        <f>SUMIF('4 день'!$L$5:$L$96,B84,'4 день'!$S$5:$S$96)</f>
        <v>0</v>
      </c>
      <c r="H84" s="49">
        <f>SUMIF('5 день'!$L$5:$L$83,B84,'5 день'!$S$5:$S$83)</f>
        <v>0</v>
      </c>
      <c r="I84" s="110">
        <f>SUMIF('6 день'!$L$5:$L$96,B84,'6 день'!$S$5:$S$96)</f>
        <v>0</v>
      </c>
      <c r="J84" s="49">
        <f>SUMIF('7 день'!$L$5:$L$91,B84,'7 день'!$S$5:$S$91)</f>
        <v>0</v>
      </c>
      <c r="K84" s="110">
        <f>SUMIF('8 день'!$L$5:$L$92,B84,'8 день'!$S$5:$S$92)</f>
        <v>0</v>
      </c>
      <c r="L84" s="49">
        <f>SUMIF('9 день'!$L$5:$L$96,B84,'9 день'!$S$5:$S$96)</f>
        <v>0</v>
      </c>
      <c r="M84" s="110">
        <f>SUMIF('10 день'!$L$5:$L$93,B84,'10 день'!$S$5:$S$93)</f>
        <v>0</v>
      </c>
      <c r="N84" s="49">
        <f>SUMIF('11 день'!$L$5:$L$92,B84,'11 день'!$S$5:$S$92)</f>
        <v>120</v>
      </c>
      <c r="O84" s="110">
        <f>SUMIF('12 день'!$L$5:$L$91,B84,'12 день'!$S$5:$S$91)</f>
        <v>0</v>
      </c>
      <c r="P84" s="49">
        <f>SUMIF('13 день'!$L$5:$L$94,B84,'13 день'!$S$5:$S$94)</f>
        <v>0</v>
      </c>
      <c r="Q84" s="110">
        <f>SUMIF('14 день'!$L$5:$L$93,B84,'14 день'!$S$5:$S$93)</f>
        <v>0</v>
      </c>
      <c r="R84" s="49">
        <f>SUMIF('15 день'!$L$5:$L$94,B84,'15 день'!$S$5:$S$94)</f>
        <v>0</v>
      </c>
      <c r="S84" s="7">
        <f t="shared" si="2"/>
        <v>120</v>
      </c>
      <c r="T84" s="9">
        <f t="shared" si="3"/>
        <v>33</v>
      </c>
    </row>
    <row r="85" spans="1:20" x14ac:dyDescent="0.25">
      <c r="A85" s="1">
        <v>83</v>
      </c>
      <c r="B85" s="6" t="s">
        <v>178</v>
      </c>
      <c r="C85" s="9">
        <v>290</v>
      </c>
      <c r="D85" s="49">
        <f>SUMIF('1 день'!$L$5:$L$88,B85,'1 день'!$S$5:$S$88)</f>
        <v>0</v>
      </c>
      <c r="E85" s="110">
        <f>SUMIF('2 день'!$L$5:$L$96,B85,'2 день'!$S$5:$S$96)</f>
        <v>0</v>
      </c>
      <c r="F85" s="49">
        <f>SUMIF('3 день'!$L$5:$L$91,B85,'3 день'!$S$5:$S$91)</f>
        <v>0</v>
      </c>
      <c r="G85" s="110">
        <f>SUMIF('4 день'!$L$5:$L$96,B85,'4 день'!$S$5:$S$96)</f>
        <v>0</v>
      </c>
      <c r="H85" s="49">
        <f>SUMIF('5 день'!$L$5:$L$83,B85,'5 день'!$S$5:$S$83)</f>
        <v>0</v>
      </c>
      <c r="I85" s="110">
        <f>SUMIF('6 день'!$L$5:$L$96,B85,'6 день'!$S$5:$S$96)</f>
        <v>0</v>
      </c>
      <c r="J85" s="49">
        <f>SUMIF('7 день'!$L$5:$L$91,B85,'7 день'!$S$5:$S$91)</f>
        <v>0</v>
      </c>
      <c r="K85" s="110">
        <f>SUMIF('8 день'!$L$5:$L$92,B85,'8 день'!$S$5:$S$92)</f>
        <v>120</v>
      </c>
      <c r="L85" s="49">
        <f>SUMIF('9 день'!$L$5:$L$96,B85,'9 день'!$S$5:$S$96)</f>
        <v>0</v>
      </c>
      <c r="M85" s="110">
        <f>SUMIF('10 день'!$L$5:$L$93,B85,'10 день'!$S$5:$S$93)</f>
        <v>0</v>
      </c>
      <c r="N85" s="49">
        <f>SUMIF('11 день'!$L$5:$L$92,B85,'11 день'!$S$5:$S$92)</f>
        <v>0</v>
      </c>
      <c r="O85" s="110">
        <f>SUMIF('12 день'!$L$5:$L$91,B85,'12 день'!$S$5:$S$91)</f>
        <v>0</v>
      </c>
      <c r="P85" s="49">
        <f>SUMIF('13 день'!$L$5:$L$94,B85,'13 день'!$S$5:$S$94)</f>
        <v>120</v>
      </c>
      <c r="Q85" s="110">
        <f>SUMIF('14 день'!$L$5:$L$93,B85,'14 день'!$S$5:$S$93)</f>
        <v>0</v>
      </c>
      <c r="R85" s="49">
        <f>SUMIF('15 день'!$L$5:$L$94,B85,'15 день'!$S$5:$S$94)</f>
        <v>0</v>
      </c>
      <c r="S85" s="7">
        <f t="shared" si="2"/>
        <v>240</v>
      </c>
      <c r="T85" s="9">
        <f t="shared" si="3"/>
        <v>69.599999999999994</v>
      </c>
    </row>
    <row r="86" spans="1:20" x14ac:dyDescent="0.25">
      <c r="A86" s="1">
        <v>84</v>
      </c>
      <c r="B86" s="6" t="s">
        <v>179</v>
      </c>
      <c r="C86" s="9">
        <v>255</v>
      </c>
      <c r="D86" s="49">
        <f>SUMIF('1 день'!$L$5:$L$88,B86,'1 день'!$S$5:$S$88)</f>
        <v>0</v>
      </c>
      <c r="E86" s="110">
        <f>SUMIF('2 день'!$L$5:$L$96,B86,'2 день'!$S$5:$S$96)</f>
        <v>0</v>
      </c>
      <c r="F86" s="49">
        <f>SUMIF('3 день'!$L$5:$L$91,B86,'3 день'!$S$5:$S$91)</f>
        <v>0</v>
      </c>
      <c r="G86" s="110">
        <f>SUMIF('4 день'!$L$5:$L$96,B86,'4 день'!$S$5:$S$96)</f>
        <v>120</v>
      </c>
      <c r="H86" s="49">
        <f>SUMIF('5 день'!$L$5:$L$83,B86,'5 день'!$S$5:$S$83)</f>
        <v>0</v>
      </c>
      <c r="I86" s="110">
        <f>SUMIF('6 день'!$L$5:$L$96,B86,'6 день'!$S$5:$S$96)</f>
        <v>0</v>
      </c>
      <c r="J86" s="49">
        <f>SUMIF('7 день'!$L$5:$L$91,B86,'7 день'!$S$5:$S$91)</f>
        <v>0</v>
      </c>
      <c r="K86" s="110">
        <f>SUMIF('8 день'!$L$5:$L$92,B86,'8 день'!$S$5:$S$92)</f>
        <v>0</v>
      </c>
      <c r="L86" s="49">
        <f>SUMIF('9 день'!$L$5:$L$96,B86,'9 день'!$S$5:$S$96)</f>
        <v>0</v>
      </c>
      <c r="M86" s="110">
        <f>SUMIF('10 день'!$L$5:$L$93,B86,'10 день'!$S$5:$S$93)</f>
        <v>0</v>
      </c>
      <c r="N86" s="49">
        <f>SUMIF('11 день'!$L$5:$L$92,B86,'11 день'!$S$5:$S$92)</f>
        <v>0</v>
      </c>
      <c r="O86" s="110">
        <f>SUMIF('12 день'!$L$5:$L$91,B86,'12 день'!$S$5:$S$91)</f>
        <v>0</v>
      </c>
      <c r="P86" s="49">
        <f>SUMIF('13 день'!$L$5:$L$94,B86,'13 день'!$S$5:$S$94)</f>
        <v>0</v>
      </c>
      <c r="Q86" s="110">
        <f>SUMIF('14 день'!$L$5:$L$93,B86,'14 день'!$S$5:$S$93)</f>
        <v>0</v>
      </c>
      <c r="R86" s="49">
        <f>SUMIF('15 день'!$L$5:$L$94,B86,'15 день'!$S$5:$S$94)</f>
        <v>0</v>
      </c>
      <c r="S86" s="7">
        <f t="shared" si="2"/>
        <v>120</v>
      </c>
      <c r="T86" s="9">
        <f t="shared" si="3"/>
        <v>30.599999999999998</v>
      </c>
    </row>
    <row r="87" spans="1:20" x14ac:dyDescent="0.25">
      <c r="A87" s="1">
        <v>85</v>
      </c>
      <c r="B87" s="6" t="s">
        <v>180</v>
      </c>
      <c r="C87" s="9">
        <v>289</v>
      </c>
      <c r="D87" s="49">
        <f>SUMIF('1 день'!$L$5:$L$88,B87,'1 день'!$S$5:$S$88)</f>
        <v>0</v>
      </c>
      <c r="E87" s="110">
        <f>SUMIF('2 день'!$L$5:$L$96,B87,'2 день'!$S$5:$S$96)</f>
        <v>0</v>
      </c>
      <c r="F87" s="49">
        <f>SUMIF('3 день'!$L$5:$L$91,B87,'3 день'!$S$5:$S$91)</f>
        <v>0</v>
      </c>
      <c r="G87" s="110">
        <f>SUMIF('4 день'!$L$5:$L$96,B87,'4 день'!$S$5:$S$96)</f>
        <v>0</v>
      </c>
      <c r="H87" s="49">
        <f>SUMIF('5 день'!$L$5:$L$83,B87,'5 день'!$S$5:$S$83)</f>
        <v>0</v>
      </c>
      <c r="I87" s="110">
        <f>SUMIF('6 день'!$L$5:$L$96,B87,'6 день'!$S$5:$S$96)</f>
        <v>0</v>
      </c>
      <c r="J87" s="49">
        <f>SUMIF('7 день'!$L$5:$L$91,B87,'7 день'!$S$5:$S$91)</f>
        <v>0</v>
      </c>
      <c r="K87" s="110">
        <f>SUMIF('8 день'!$L$5:$L$92,B87,'8 день'!$S$5:$S$92)</f>
        <v>0</v>
      </c>
      <c r="L87" s="49">
        <f>SUMIF('9 день'!$L$5:$L$96,B87,'9 день'!$S$5:$S$96)</f>
        <v>0</v>
      </c>
      <c r="M87" s="110">
        <f>SUMIF('10 день'!$L$5:$L$93,B87,'10 день'!$S$5:$S$93)</f>
        <v>0</v>
      </c>
      <c r="N87" s="49">
        <f>SUMIF('11 день'!$L$5:$L$92,B87,'11 день'!$S$5:$S$92)</f>
        <v>0</v>
      </c>
      <c r="O87" s="110">
        <f>SUMIF('12 день'!$L$5:$L$91,B87,'12 день'!$S$5:$S$91)</f>
        <v>0</v>
      </c>
      <c r="P87" s="49">
        <f>SUMIF('13 день'!$L$5:$L$94,B87,'13 день'!$S$5:$S$94)</f>
        <v>0</v>
      </c>
      <c r="Q87" s="110">
        <f>SUMIF('14 день'!$L$5:$L$93,B87,'14 день'!$S$5:$S$93)</f>
        <v>120</v>
      </c>
      <c r="R87" s="49">
        <f>SUMIF('15 день'!$L$5:$L$94,B87,'15 день'!$S$5:$S$94)</f>
        <v>0</v>
      </c>
      <c r="S87" s="7">
        <f t="shared" si="2"/>
        <v>120</v>
      </c>
      <c r="T87" s="9">
        <f t="shared" si="3"/>
        <v>34.68</v>
      </c>
    </row>
    <row r="88" spans="1:20" x14ac:dyDescent="0.25">
      <c r="A88" s="1">
        <v>86</v>
      </c>
      <c r="B88" s="6" t="s">
        <v>181</v>
      </c>
      <c r="C88" s="9">
        <v>197</v>
      </c>
      <c r="D88" s="49">
        <f>SUMIF('1 день'!$L$5:$L$88,B88,'1 день'!$S$5:$S$88)</f>
        <v>0</v>
      </c>
      <c r="E88" s="110">
        <f>SUMIF('2 день'!$L$5:$L$96,B88,'2 день'!$S$5:$S$96)</f>
        <v>0</v>
      </c>
      <c r="F88" s="49">
        <f>SUMIF('3 день'!$L$5:$L$91,B88,'3 день'!$S$5:$S$91)</f>
        <v>0</v>
      </c>
      <c r="G88" s="110">
        <f>SUMIF('4 день'!$L$5:$L$96,B88,'4 день'!$S$5:$S$96)</f>
        <v>0</v>
      </c>
      <c r="H88" s="49">
        <f>SUMIF('5 день'!$L$5:$L$83,B88,'5 день'!$S$5:$S$83)</f>
        <v>0</v>
      </c>
      <c r="I88" s="110">
        <f>SUMIF('6 день'!$L$5:$L$96,B88,'6 день'!$S$5:$S$96)</f>
        <v>0</v>
      </c>
      <c r="J88" s="49">
        <f>SUMIF('7 день'!$L$5:$L$91,B88,'7 день'!$S$5:$S$91)</f>
        <v>0</v>
      </c>
      <c r="K88" s="110">
        <f>SUMIF('8 день'!$L$5:$L$92,B88,'8 день'!$S$5:$S$92)</f>
        <v>0</v>
      </c>
      <c r="L88" s="49">
        <f>SUMIF('9 день'!$L$5:$L$96,B88,'9 день'!$S$5:$S$96)</f>
        <v>0</v>
      </c>
      <c r="M88" s="110">
        <f>SUMIF('10 день'!$L$5:$L$93,B88,'10 день'!$S$5:$S$93)</f>
        <v>0</v>
      </c>
      <c r="N88" s="49">
        <f>SUMIF('11 день'!$L$5:$L$92,B88,'11 день'!$S$5:$S$92)</f>
        <v>0</v>
      </c>
      <c r="O88" s="110">
        <f>SUMIF('12 день'!$L$5:$L$91,B88,'12 день'!$S$5:$S$91)</f>
        <v>0</v>
      </c>
      <c r="P88" s="49">
        <f>SUMIF('13 день'!$L$5:$L$94,B88,'13 день'!$S$5:$S$94)</f>
        <v>0</v>
      </c>
      <c r="Q88" s="110">
        <f>SUMIF('14 день'!$L$5:$L$93,B88,'14 день'!$S$5:$S$93)</f>
        <v>0</v>
      </c>
      <c r="R88" s="49">
        <f>SUMIF('15 день'!$L$5:$L$94,B88,'15 день'!$S$5:$S$94)</f>
        <v>0</v>
      </c>
      <c r="S88" s="7">
        <f t="shared" si="2"/>
        <v>0</v>
      </c>
      <c r="T88" s="9">
        <f t="shared" si="3"/>
        <v>0</v>
      </c>
    </row>
    <row r="89" spans="1:20" x14ac:dyDescent="0.25">
      <c r="A89" s="1">
        <v>87</v>
      </c>
      <c r="B89" s="6" t="s">
        <v>182</v>
      </c>
      <c r="C89" s="9">
        <v>410</v>
      </c>
      <c r="D89" s="49">
        <f>SUMIF('1 день'!$L$5:$L$88,B89,'1 день'!$S$5:$S$88)</f>
        <v>0</v>
      </c>
      <c r="E89" s="110">
        <f>SUMIF('2 день'!$L$5:$L$96,B89,'2 день'!$S$5:$S$96)</f>
        <v>0</v>
      </c>
      <c r="F89" s="49">
        <f>SUMIF('3 день'!$L$5:$L$91,B89,'3 день'!$S$5:$S$91)</f>
        <v>0</v>
      </c>
      <c r="G89" s="110">
        <f>SUMIF('4 день'!$L$5:$L$96,B89,'4 день'!$S$5:$S$96)</f>
        <v>0</v>
      </c>
      <c r="H89" s="49">
        <f>SUMIF('5 день'!$L$5:$L$83,B89,'5 день'!$S$5:$S$83)</f>
        <v>0</v>
      </c>
      <c r="I89" s="110">
        <f>SUMIF('6 день'!$L$5:$L$96,B89,'6 день'!$S$5:$S$96)</f>
        <v>0</v>
      </c>
      <c r="J89" s="49">
        <f>SUMIF('7 день'!$L$5:$L$91,B89,'7 день'!$S$5:$S$91)</f>
        <v>0</v>
      </c>
      <c r="K89" s="110">
        <f>SUMIF('8 день'!$L$5:$L$92,B89,'8 день'!$S$5:$S$92)</f>
        <v>0</v>
      </c>
      <c r="L89" s="49">
        <f>SUMIF('9 день'!$L$5:$L$96,B89,'9 день'!$S$5:$S$96)</f>
        <v>0</v>
      </c>
      <c r="M89" s="110">
        <f>SUMIF('10 день'!$L$5:$L$93,B89,'10 день'!$S$5:$S$93)</f>
        <v>0</v>
      </c>
      <c r="N89" s="49">
        <f>SUMIF('11 день'!$L$5:$L$92,B89,'11 день'!$S$5:$S$92)</f>
        <v>0</v>
      </c>
      <c r="O89" s="110">
        <f>SUMIF('12 день'!$L$5:$L$91,B89,'12 день'!$S$5:$S$91)</f>
        <v>0</v>
      </c>
      <c r="P89" s="49">
        <f>SUMIF('13 день'!$L$5:$L$94,B89,'13 день'!$S$5:$S$94)</f>
        <v>0</v>
      </c>
      <c r="Q89" s="110">
        <f>SUMIF('14 день'!$L$5:$L$93,B89,'14 день'!$S$5:$S$93)</f>
        <v>0</v>
      </c>
      <c r="R89" s="49">
        <f>SUMIF('15 день'!$L$5:$L$94,B89,'15 день'!$S$5:$S$94)</f>
        <v>0</v>
      </c>
      <c r="S89" s="7">
        <f t="shared" si="2"/>
        <v>0</v>
      </c>
      <c r="T89" s="9">
        <f t="shared" si="3"/>
        <v>0</v>
      </c>
    </row>
    <row r="90" spans="1:20" x14ac:dyDescent="0.25">
      <c r="A90" s="1">
        <v>88</v>
      </c>
      <c r="B90" s="6" t="s">
        <v>183</v>
      </c>
      <c r="C90" s="9">
        <v>300</v>
      </c>
      <c r="D90" s="49">
        <f>SUMIF('1 день'!$L$5:$L$88,B90,'1 день'!$S$5:$S$88)</f>
        <v>0</v>
      </c>
      <c r="E90" s="110">
        <f>SUMIF('2 день'!$L$5:$L$96,B90,'2 день'!$S$5:$S$96)</f>
        <v>0</v>
      </c>
      <c r="F90" s="49">
        <f>SUMIF('3 день'!$L$5:$L$91,B90,'3 день'!$S$5:$S$91)</f>
        <v>0</v>
      </c>
      <c r="G90" s="110">
        <f>SUMIF('4 день'!$L$5:$L$96,B90,'4 день'!$S$5:$S$96)</f>
        <v>0</v>
      </c>
      <c r="H90" s="49">
        <f>SUMIF('5 день'!$L$5:$L$83,B90,'5 день'!$S$5:$S$83)</f>
        <v>0</v>
      </c>
      <c r="I90" s="110">
        <f>SUMIF('6 день'!$L$5:$L$96,B90,'6 день'!$S$5:$S$96)</f>
        <v>0</v>
      </c>
      <c r="J90" s="49">
        <f>SUMIF('7 день'!$L$5:$L$91,B90,'7 день'!$S$5:$S$91)</f>
        <v>0</v>
      </c>
      <c r="K90" s="110">
        <f>SUMIF('8 день'!$L$5:$L$92,B90,'8 день'!$S$5:$S$92)</f>
        <v>0</v>
      </c>
      <c r="L90" s="49">
        <f>SUMIF('9 день'!$L$5:$L$96,B90,'9 день'!$S$5:$S$96)</f>
        <v>0</v>
      </c>
      <c r="M90" s="110">
        <f>SUMIF('10 день'!$L$5:$L$93,B90,'10 день'!$S$5:$S$93)</f>
        <v>0</v>
      </c>
      <c r="N90" s="49">
        <f>SUMIF('11 день'!$L$5:$L$92,B90,'11 день'!$S$5:$S$92)</f>
        <v>0</v>
      </c>
      <c r="O90" s="110">
        <f>SUMIF('12 день'!$L$5:$L$91,B90,'12 день'!$S$5:$S$91)</f>
        <v>0</v>
      </c>
      <c r="P90" s="49">
        <f>SUMIF('13 день'!$L$5:$L$94,B90,'13 день'!$S$5:$S$94)</f>
        <v>0</v>
      </c>
      <c r="Q90" s="110">
        <f>SUMIF('14 день'!$L$5:$L$93,B90,'14 день'!$S$5:$S$93)</f>
        <v>0</v>
      </c>
      <c r="R90" s="49">
        <f>SUMIF('15 день'!$L$5:$L$94,B90,'15 день'!$S$5:$S$94)</f>
        <v>0</v>
      </c>
      <c r="S90" s="7">
        <f t="shared" si="2"/>
        <v>0</v>
      </c>
      <c r="T90" s="9">
        <f t="shared" si="3"/>
        <v>0</v>
      </c>
    </row>
    <row r="91" spans="1:20" x14ac:dyDescent="0.25">
      <c r="A91" s="1">
        <v>89</v>
      </c>
      <c r="B91" s="6" t="s">
        <v>184</v>
      </c>
      <c r="C91" s="9">
        <v>301</v>
      </c>
      <c r="D91" s="49">
        <f>SUMIF('1 день'!$L$5:$L$88,B91,'1 день'!$S$5:$S$88)</f>
        <v>0</v>
      </c>
      <c r="E91" s="110">
        <f>SUMIF('2 день'!$L$5:$L$96,B91,'2 день'!$S$5:$S$96)</f>
        <v>0</v>
      </c>
      <c r="F91" s="49">
        <f>SUMIF('3 день'!$L$5:$L$91,B91,'3 день'!$S$5:$S$91)</f>
        <v>0</v>
      </c>
      <c r="G91" s="110">
        <f>SUMIF('4 день'!$L$5:$L$96,B91,'4 день'!$S$5:$S$96)</f>
        <v>0</v>
      </c>
      <c r="H91" s="49">
        <f>SUMIF('5 день'!$L$5:$L$83,B91,'5 день'!$S$5:$S$83)</f>
        <v>0</v>
      </c>
      <c r="I91" s="110">
        <f>SUMIF('6 день'!$L$5:$L$96,B91,'6 день'!$S$5:$S$96)</f>
        <v>0</v>
      </c>
      <c r="J91" s="49">
        <f>SUMIF('7 день'!$L$5:$L$91,B91,'7 день'!$S$5:$S$91)</f>
        <v>0</v>
      </c>
      <c r="K91" s="110">
        <f>SUMIF('8 день'!$L$5:$L$92,B91,'8 день'!$S$5:$S$92)</f>
        <v>0</v>
      </c>
      <c r="L91" s="49">
        <f>SUMIF('9 день'!$L$5:$L$96,B91,'9 день'!$S$5:$S$96)</f>
        <v>0</v>
      </c>
      <c r="M91" s="110">
        <f>SUMIF('10 день'!$L$5:$L$93,B91,'10 день'!$S$5:$S$93)</f>
        <v>0</v>
      </c>
      <c r="N91" s="49">
        <f>SUMIF('11 день'!$L$5:$L$92,B91,'11 день'!$S$5:$S$92)</f>
        <v>0</v>
      </c>
      <c r="O91" s="110">
        <f>SUMIF('12 день'!$L$5:$L$91,B91,'12 день'!$S$5:$S$91)</f>
        <v>0</v>
      </c>
      <c r="P91" s="49">
        <f>SUMIF('13 день'!$L$5:$L$94,B91,'13 день'!$S$5:$S$94)</f>
        <v>0</v>
      </c>
      <c r="Q91" s="110">
        <f>SUMIF('14 день'!$L$5:$L$93,B91,'14 день'!$S$5:$S$93)</f>
        <v>0</v>
      </c>
      <c r="R91" s="49">
        <f>SUMIF('15 день'!$L$5:$L$94,B91,'15 день'!$S$5:$S$94)</f>
        <v>0</v>
      </c>
      <c r="S91" s="7">
        <f t="shared" si="2"/>
        <v>0</v>
      </c>
      <c r="T91" s="9">
        <f t="shared" si="3"/>
        <v>0</v>
      </c>
    </row>
    <row r="92" spans="1:20" x14ac:dyDescent="0.25">
      <c r="A92" s="1">
        <v>90</v>
      </c>
      <c r="B92" s="6" t="s">
        <v>185</v>
      </c>
      <c r="C92" s="9">
        <v>331</v>
      </c>
      <c r="D92" s="49">
        <f>SUMIF('1 день'!$L$5:$L$88,B92,'1 день'!$S$5:$S$88)</f>
        <v>0</v>
      </c>
      <c r="E92" s="110">
        <f>SUMIF('2 день'!$L$5:$L$96,B92,'2 день'!$S$5:$S$96)</f>
        <v>0</v>
      </c>
      <c r="F92" s="49">
        <f>SUMIF('3 день'!$L$5:$L$91,B92,'3 день'!$S$5:$S$91)</f>
        <v>0</v>
      </c>
      <c r="G92" s="110">
        <f>SUMIF('4 день'!$L$5:$L$96,B92,'4 день'!$S$5:$S$96)</f>
        <v>0</v>
      </c>
      <c r="H92" s="49">
        <f>SUMIF('5 день'!$L$5:$L$83,B92,'5 день'!$S$5:$S$83)</f>
        <v>120</v>
      </c>
      <c r="I92" s="110">
        <f>SUMIF('6 день'!$L$5:$L$96,B92,'6 день'!$S$5:$S$96)</f>
        <v>0</v>
      </c>
      <c r="J92" s="49">
        <f>SUMIF('7 день'!$L$5:$L$91,B92,'7 день'!$S$5:$S$91)</f>
        <v>0</v>
      </c>
      <c r="K92" s="110">
        <f>SUMIF('8 день'!$L$5:$L$92,B92,'8 день'!$S$5:$S$92)</f>
        <v>0</v>
      </c>
      <c r="L92" s="49">
        <f>SUMIF('9 день'!$L$5:$L$96,B92,'9 день'!$S$5:$S$96)</f>
        <v>0</v>
      </c>
      <c r="M92" s="110">
        <f>SUMIF('10 день'!$L$5:$L$93,B92,'10 день'!$S$5:$S$93)</f>
        <v>0</v>
      </c>
      <c r="N92" s="49">
        <f>SUMIF('11 день'!$L$5:$L$92,B92,'11 день'!$S$5:$S$92)</f>
        <v>0</v>
      </c>
      <c r="O92" s="110">
        <f>SUMIF('12 день'!$L$5:$L$91,B92,'12 день'!$S$5:$S$91)</f>
        <v>0</v>
      </c>
      <c r="P92" s="49">
        <f>SUMIF('13 день'!$L$5:$L$94,B92,'13 день'!$S$5:$S$94)</f>
        <v>0</v>
      </c>
      <c r="Q92" s="110">
        <f>SUMIF('14 день'!$L$5:$L$93,B92,'14 день'!$S$5:$S$93)</f>
        <v>0</v>
      </c>
      <c r="R92" s="49">
        <f>SUMIF('15 день'!$L$5:$L$94,B92,'15 день'!$S$5:$S$94)</f>
        <v>110</v>
      </c>
      <c r="S92" s="7">
        <f t="shared" si="2"/>
        <v>230</v>
      </c>
      <c r="T92" s="9">
        <f t="shared" si="3"/>
        <v>76.13000000000001</v>
      </c>
    </row>
    <row r="93" spans="1:20" x14ac:dyDescent="0.25">
      <c r="A93" s="1">
        <v>91</v>
      </c>
      <c r="B93" s="6" t="s">
        <v>202</v>
      </c>
      <c r="C93" s="9">
        <v>450</v>
      </c>
      <c r="D93" s="49">
        <f>SUMIF('1 день'!$L$5:$L$88,B93,'1 день'!$S$5:$S$88)</f>
        <v>0</v>
      </c>
      <c r="E93" s="110">
        <f>SUMIF('2 день'!$L$5:$L$96,B93,'2 день'!$S$5:$S$96)</f>
        <v>0</v>
      </c>
      <c r="F93" s="49">
        <f>SUMIF('3 день'!$L$5:$L$91,B93,'3 день'!$S$5:$S$91)</f>
        <v>0</v>
      </c>
      <c r="G93" s="110">
        <f>SUMIF('4 день'!$L$5:$L$96,B93,'4 день'!$S$5:$S$96)</f>
        <v>0</v>
      </c>
      <c r="H93" s="49">
        <f>SUMIF('5 день'!$L$5:$L$83,B93,'5 день'!$S$5:$S$83)</f>
        <v>0</v>
      </c>
      <c r="I93" s="110">
        <f>SUMIF('6 день'!$L$5:$L$96,B93,'6 день'!$S$5:$S$96)</f>
        <v>0</v>
      </c>
      <c r="J93" s="49">
        <f>SUMIF('7 день'!$L$5:$L$91,B93,'7 день'!$S$5:$S$91)</f>
        <v>0</v>
      </c>
      <c r="K93" s="110">
        <f>SUMIF('8 день'!$L$5:$L$92,B93,'8 день'!$S$5:$S$92)</f>
        <v>0</v>
      </c>
      <c r="L93" s="49">
        <f>SUMIF('9 день'!$L$5:$L$96,B93,'9 день'!$S$5:$S$96)</f>
        <v>0</v>
      </c>
      <c r="M93" s="110">
        <f>SUMIF('10 день'!$L$5:$L$93,B93,'10 день'!$S$5:$S$93)</f>
        <v>0</v>
      </c>
      <c r="N93" s="49">
        <f>SUMIF('11 день'!$L$5:$L$92,B93,'11 день'!$S$5:$S$92)</f>
        <v>0</v>
      </c>
      <c r="O93" s="110">
        <f>SUMIF('12 день'!$L$5:$L$91,B93,'12 день'!$S$5:$S$91)</f>
        <v>0</v>
      </c>
      <c r="P93" s="49">
        <f>SUMIF('13 день'!$L$5:$L$94,B93,'13 день'!$S$5:$S$94)</f>
        <v>0</v>
      </c>
      <c r="Q93" s="110">
        <f>SUMIF('14 день'!$L$5:$L$93,B93,'14 день'!$S$5:$S$93)</f>
        <v>0</v>
      </c>
      <c r="R93" s="49">
        <f>SUMIF('15 день'!$L$5:$L$94,B93,'15 день'!$S$5:$S$94)</f>
        <v>0</v>
      </c>
      <c r="S93" s="7">
        <f t="shared" si="2"/>
        <v>0</v>
      </c>
      <c r="T93" s="9">
        <f t="shared" si="3"/>
        <v>0</v>
      </c>
    </row>
    <row r="94" spans="1:20" x14ac:dyDescent="0.25">
      <c r="A94" s="1">
        <v>92</v>
      </c>
      <c r="B94" s="6" t="s">
        <v>186</v>
      </c>
      <c r="C94" s="9">
        <v>338</v>
      </c>
      <c r="D94" s="49">
        <f>SUMIF('1 день'!$L$5:$L$88,B94,'1 день'!$S$5:$S$88)</f>
        <v>0</v>
      </c>
      <c r="E94" s="110">
        <f>SUMIF('2 день'!$L$5:$L$96,B94,'2 день'!$S$5:$S$96)</f>
        <v>0</v>
      </c>
      <c r="F94" s="49">
        <f>SUMIF('3 день'!$L$5:$L$91,B94,'3 день'!$S$5:$S$91)</f>
        <v>0</v>
      </c>
      <c r="G94" s="110">
        <f>SUMIF('4 день'!$L$5:$L$96,B94,'4 день'!$S$5:$S$96)</f>
        <v>0</v>
      </c>
      <c r="H94" s="49">
        <f>SUMIF('5 день'!$L$5:$L$83,B94,'5 день'!$S$5:$S$83)</f>
        <v>0</v>
      </c>
      <c r="I94" s="110">
        <f>SUMIF('6 день'!$L$5:$L$96,B94,'6 день'!$S$5:$S$96)</f>
        <v>0</v>
      </c>
      <c r="J94" s="49">
        <f>SUMIF('7 день'!$L$5:$L$91,B94,'7 день'!$S$5:$S$91)</f>
        <v>110</v>
      </c>
      <c r="K94" s="110">
        <f>SUMIF('8 день'!$L$5:$L$92,B94,'8 день'!$S$5:$S$92)</f>
        <v>0</v>
      </c>
      <c r="L94" s="49">
        <f>SUMIF('9 день'!$L$5:$L$96,B94,'9 день'!$S$5:$S$96)</f>
        <v>0</v>
      </c>
      <c r="M94" s="110">
        <f>SUMIF('10 день'!$L$5:$L$93,B94,'10 день'!$S$5:$S$93)</f>
        <v>0</v>
      </c>
      <c r="N94" s="49">
        <f>SUMIF('11 день'!$L$5:$L$92,B94,'11 день'!$S$5:$S$92)</f>
        <v>0</v>
      </c>
      <c r="O94" s="110">
        <f>SUMIF('12 день'!$L$5:$L$91,B94,'12 день'!$S$5:$S$91)</f>
        <v>0</v>
      </c>
      <c r="P94" s="49">
        <f>SUMIF('13 день'!$L$5:$L$94,B94,'13 день'!$S$5:$S$94)</f>
        <v>0</v>
      </c>
      <c r="Q94" s="110">
        <f>SUMIF('14 день'!$L$5:$L$93,B94,'14 день'!$S$5:$S$93)</f>
        <v>0</v>
      </c>
      <c r="R94" s="49">
        <f>SUMIF('15 день'!$L$5:$L$94,B94,'15 день'!$S$5:$S$94)</f>
        <v>0</v>
      </c>
      <c r="S94" s="7">
        <f t="shared" si="2"/>
        <v>110</v>
      </c>
      <c r="T94" s="9">
        <f t="shared" si="3"/>
        <v>37.18</v>
      </c>
    </row>
    <row r="95" spans="1:20" x14ac:dyDescent="0.25">
      <c r="A95" s="1">
        <v>93</v>
      </c>
      <c r="B95" s="6" t="s">
        <v>187</v>
      </c>
      <c r="C95" s="9">
        <v>331</v>
      </c>
      <c r="D95" s="49">
        <f>SUMIF('1 день'!$L$5:$L$88,B95,'1 день'!$S$5:$S$88)</f>
        <v>0</v>
      </c>
      <c r="E95" s="110">
        <f>SUMIF('2 день'!$L$5:$L$96,B95,'2 день'!$S$5:$S$96)</f>
        <v>0</v>
      </c>
      <c r="F95" s="49">
        <f>SUMIF('3 день'!$L$5:$L$91,B95,'3 день'!$S$5:$S$91)</f>
        <v>0</v>
      </c>
      <c r="G95" s="110">
        <f>SUMIF('4 день'!$L$5:$L$96,B95,'4 день'!$S$5:$S$96)</f>
        <v>0</v>
      </c>
      <c r="H95" s="49">
        <f>SUMIF('5 день'!$L$5:$L$83,B95,'5 день'!$S$5:$S$83)</f>
        <v>0</v>
      </c>
      <c r="I95" s="110">
        <f>SUMIF('6 день'!$L$5:$L$96,B95,'6 день'!$S$5:$S$96)</f>
        <v>120</v>
      </c>
      <c r="J95" s="49">
        <f>SUMIF('7 день'!$L$5:$L$91,B95,'7 день'!$S$5:$S$91)</f>
        <v>0</v>
      </c>
      <c r="K95" s="110">
        <f>SUMIF('8 день'!$L$5:$L$92,B95,'8 день'!$S$5:$S$92)</f>
        <v>0</v>
      </c>
      <c r="L95" s="49">
        <f>SUMIF('9 день'!$L$5:$L$96,B95,'9 день'!$S$5:$S$96)</f>
        <v>0</v>
      </c>
      <c r="M95" s="110">
        <f>SUMIF('10 день'!$L$5:$L$93,B95,'10 день'!$S$5:$S$93)</f>
        <v>0</v>
      </c>
      <c r="N95" s="49">
        <f>SUMIF('11 день'!$L$5:$L$92,B95,'11 день'!$S$5:$S$92)</f>
        <v>0</v>
      </c>
      <c r="O95" s="110">
        <f>SUMIF('12 день'!$L$5:$L$91,B95,'12 день'!$S$5:$S$91)</f>
        <v>0</v>
      </c>
      <c r="P95" s="49">
        <f>SUMIF('13 день'!$L$5:$L$94,B95,'13 день'!$S$5:$S$94)</f>
        <v>0</v>
      </c>
      <c r="Q95" s="110">
        <f>SUMIF('14 день'!$L$5:$L$93,B95,'14 день'!$S$5:$S$93)</f>
        <v>0</v>
      </c>
      <c r="R95" s="49">
        <f>SUMIF('15 день'!$L$5:$L$94,B95,'15 день'!$S$5:$S$94)</f>
        <v>0</v>
      </c>
      <c r="S95" s="7">
        <f t="shared" si="2"/>
        <v>120</v>
      </c>
      <c r="T95" s="9">
        <f t="shared" si="3"/>
        <v>39.72</v>
      </c>
    </row>
    <row r="96" spans="1:20" x14ac:dyDescent="0.25">
      <c r="A96" s="1">
        <v>94</v>
      </c>
      <c r="B96" s="6" t="s">
        <v>171</v>
      </c>
      <c r="C96" s="9">
        <v>800</v>
      </c>
      <c r="D96" s="49">
        <f>SUMIF('1 день'!$L$5:$L$88,B96,'1 день'!$S$5:$S$88)</f>
        <v>0</v>
      </c>
      <c r="E96" s="110">
        <f>SUMIF('2 день'!$L$5:$L$96,B96,'2 день'!$S$5:$S$96)</f>
        <v>0</v>
      </c>
      <c r="F96" s="49">
        <f>SUMIF('3 день'!$L$5:$L$91,B96,'3 день'!$S$5:$S$91)</f>
        <v>0</v>
      </c>
      <c r="G96" s="110">
        <f>SUMIF('4 день'!$L$5:$L$96,B96,'4 день'!$S$5:$S$96)</f>
        <v>0</v>
      </c>
      <c r="H96" s="49">
        <f>SUMIF('5 день'!$L$5:$L$83,B96,'5 день'!$S$5:$S$83)</f>
        <v>0</v>
      </c>
      <c r="I96" s="110">
        <f>SUMIF('6 день'!$L$5:$L$96,B96,'6 день'!$S$5:$S$96)</f>
        <v>0</v>
      </c>
      <c r="J96" s="49">
        <f>SUMIF('7 день'!$L$5:$L$91,B96,'7 день'!$S$5:$S$91)</f>
        <v>0</v>
      </c>
      <c r="K96" s="110">
        <f>SUMIF('8 день'!$L$5:$L$92,B96,'8 день'!$S$5:$S$92)</f>
        <v>0</v>
      </c>
      <c r="L96" s="49">
        <f>SUMIF('9 день'!$L$5:$L$96,B96,'9 день'!$S$5:$S$96)</f>
        <v>0</v>
      </c>
      <c r="M96" s="110">
        <f>SUMIF('10 день'!$L$5:$L$93,B96,'10 день'!$S$5:$S$93)</f>
        <v>0</v>
      </c>
      <c r="N96" s="49">
        <f>SUMIF('11 день'!$L$5:$L$92,B96,'11 день'!$S$5:$S$92)</f>
        <v>0</v>
      </c>
      <c r="O96" s="110">
        <f>SUMIF('12 день'!$L$5:$L$91,B96,'12 день'!$S$5:$S$91)</f>
        <v>0</v>
      </c>
      <c r="P96" s="49">
        <f>SUMIF('13 день'!$L$5:$L$94,B96,'13 день'!$S$5:$S$94)</f>
        <v>0</v>
      </c>
      <c r="Q96" s="110">
        <f>SUMIF('14 день'!$L$5:$L$93,B96,'14 день'!$S$5:$S$93)</f>
        <v>0</v>
      </c>
      <c r="R96" s="49">
        <f>SUMIF('15 день'!$L$5:$L$94,B96,'15 день'!$S$5:$S$94)</f>
        <v>0</v>
      </c>
      <c r="S96" s="7">
        <f t="shared" si="2"/>
        <v>0</v>
      </c>
      <c r="T96" s="9">
        <f t="shared" si="3"/>
        <v>0</v>
      </c>
    </row>
    <row r="97" spans="1:20" x14ac:dyDescent="0.25">
      <c r="A97" s="1">
        <v>95</v>
      </c>
      <c r="B97" s="6" t="s">
        <v>284</v>
      </c>
      <c r="C97" s="9">
        <v>3799</v>
      </c>
      <c r="D97" s="49">
        <f>SUMIF('1 день'!$L$5:$L$88,B97,'1 день'!$S$5:$S$88)</f>
        <v>0</v>
      </c>
      <c r="E97" s="110">
        <f>SUMIF('2 день'!$L$5:$L$96,B97,'2 день'!$S$5:$S$96)</f>
        <v>0</v>
      </c>
      <c r="F97" s="49">
        <f>SUMIF('3 день'!$L$5:$L$91,B97,'3 день'!$S$5:$S$91)</f>
        <v>0</v>
      </c>
      <c r="G97" s="110">
        <f>SUMIF('4 день'!$L$5:$L$96,B97,'4 день'!$S$5:$S$96)</f>
        <v>0</v>
      </c>
      <c r="H97" s="49">
        <f>SUMIF('5 день'!$L$5:$L$83,B97,'5 день'!$S$5:$S$83)</f>
        <v>0</v>
      </c>
      <c r="I97" s="110">
        <f>SUMIF('6 день'!$L$5:$L$96,B97,'6 день'!$S$5:$S$96)</f>
        <v>0</v>
      </c>
      <c r="J97" s="49">
        <f>SUMIF('7 день'!$L$5:$L$91,B97,'7 день'!$S$5:$S$91)</f>
        <v>0</v>
      </c>
      <c r="K97" s="110">
        <f>SUMIF('8 день'!$L$5:$L$92,B97,'8 день'!$S$5:$S$92)</f>
        <v>0</v>
      </c>
      <c r="L97" s="49">
        <f>SUMIF('9 день'!$L$5:$L$96,B97,'9 день'!$S$5:$S$96)</f>
        <v>0</v>
      </c>
      <c r="M97" s="110">
        <f>SUMIF('10 день'!$L$5:$L$93,B97,'10 день'!$S$5:$S$93)</f>
        <v>0</v>
      </c>
      <c r="N97" s="49">
        <f>SUMIF('11 день'!$L$5:$L$92,B97,'11 день'!$S$5:$S$92)</f>
        <v>0</v>
      </c>
      <c r="O97" s="110">
        <f>SUMIF('12 день'!$L$5:$L$91,B97,'12 день'!$S$5:$S$91)</f>
        <v>0</v>
      </c>
      <c r="P97" s="49">
        <f>SUMIF('13 день'!$L$5:$L$94,B97,'13 день'!$S$5:$S$94)</f>
        <v>0</v>
      </c>
      <c r="Q97" s="110">
        <f>SUMIF('14 день'!$L$5:$L$93,B97,'14 день'!$S$5:$S$93)</f>
        <v>0</v>
      </c>
      <c r="R97" s="49">
        <f>SUMIF('15 день'!$L$5:$L$94,B97,'15 день'!$S$5:$S$94)</f>
        <v>0</v>
      </c>
      <c r="S97" s="7">
        <f t="shared" si="2"/>
        <v>0</v>
      </c>
      <c r="T97" s="9">
        <f t="shared" si="3"/>
        <v>0</v>
      </c>
    </row>
    <row r="98" spans="1:20" x14ac:dyDescent="0.25">
      <c r="A98" s="1">
        <v>96</v>
      </c>
      <c r="B98" s="6" t="s">
        <v>298</v>
      </c>
      <c r="C98" s="9">
        <v>14.76</v>
      </c>
      <c r="D98" s="49">
        <f>SUMIF('1 день'!$L$5:$L$88,B98,'1 день'!$S$5:$S$88)</f>
        <v>200</v>
      </c>
      <c r="E98" s="110">
        <f>SUMIF('2 день'!$L$5:$L$96,B98,'2 день'!$S$5:$S$96)</f>
        <v>200</v>
      </c>
      <c r="F98" s="49">
        <f>SUMIF('3 день'!$L$5:$L$91,B98,'3 день'!$S$5:$S$91)</f>
        <v>395</v>
      </c>
      <c r="G98" s="110">
        <f>SUMIF('4 день'!$L$5:$L$96,B98,'4 день'!$S$5:$S$96)</f>
        <v>200</v>
      </c>
      <c r="H98" s="49">
        <f>SUMIF('5 день'!$L$5:$L$83,B98,'5 день'!$S$5:$S$83)</f>
        <v>200</v>
      </c>
      <c r="I98" s="110">
        <f>SUMIF('6 день'!$L$5:$L$96,B98,'6 день'!$S$5:$S$96)</f>
        <v>200</v>
      </c>
      <c r="J98" s="49">
        <f>SUMIF('7 день'!$L$5:$L$91,B98,'7 день'!$S$5:$S$91)</f>
        <v>200</v>
      </c>
      <c r="K98" s="110">
        <f>SUMIF('8 день'!$L$5:$L$92,B98,'8 день'!$S$5:$S$92)</f>
        <v>200</v>
      </c>
      <c r="L98" s="49">
        <f>SUMIF('9 день'!$L$5:$L$96,B98,'9 день'!$S$5:$S$96)</f>
        <v>200</v>
      </c>
      <c r="M98" s="110">
        <f>SUMIF('10 день'!$L$5:$L$93,B98,'10 день'!$S$5:$S$93)</f>
        <v>200</v>
      </c>
      <c r="N98" s="49">
        <f>SUMIF('11 день'!$L$5:$L$92,B98,'11 день'!$S$5:$S$92)</f>
        <v>200</v>
      </c>
      <c r="O98" s="110">
        <f>SUMIF('12 день'!$L$5:$L$91,B98,'12 день'!$S$5:$S$91)</f>
        <v>200</v>
      </c>
      <c r="P98" s="49">
        <f>SUMIF('13 день'!$L$5:$L$94,B98,'13 день'!$S$5:$S$94)</f>
        <v>200</v>
      </c>
      <c r="Q98" s="110">
        <f>SUMIF('14 день'!$L$5:$L$93,B98,'14 день'!$S$5:$S$93)</f>
        <v>200</v>
      </c>
      <c r="R98" s="49">
        <f>SUMIF('15 день'!$L$5:$L$94,B98,'15 день'!$S$5:$S$94)</f>
        <v>200</v>
      </c>
      <c r="S98" s="7">
        <f t="shared" si="2"/>
        <v>3195</v>
      </c>
      <c r="T98" s="9">
        <f t="shared" si="3"/>
        <v>47.158199999999994</v>
      </c>
    </row>
    <row r="99" spans="1:20" x14ac:dyDescent="0.25">
      <c r="A99" s="1">
        <v>97</v>
      </c>
      <c r="B99" s="6" t="s">
        <v>345</v>
      </c>
      <c r="C99" s="9">
        <v>2840</v>
      </c>
      <c r="D99" s="49">
        <f>SUMIF('1 день'!$L$5:$L$88,B99,'1 день'!$S$5:$S$88)</f>
        <v>0</v>
      </c>
      <c r="E99" s="110">
        <f>SUMIF('2 день'!$L$5:$L$96,B99,'2 день'!$S$5:$S$96)</f>
        <v>0</v>
      </c>
      <c r="F99" s="49">
        <f>SUMIF('3 день'!$L$5:$L$91,B99,'3 день'!$S$5:$S$91)</f>
        <v>0</v>
      </c>
      <c r="G99" s="110">
        <f>SUMIF('4 день'!$L$5:$L$96,B99,'4 день'!$S$5:$S$96)</f>
        <v>0</v>
      </c>
      <c r="H99" s="49">
        <f>SUMIF('5 день'!$L$5:$L$83,B99,'5 день'!$S$5:$S$83)</f>
        <v>0</v>
      </c>
      <c r="I99" s="110">
        <f>SUMIF('6 день'!$L$5:$L$96,B99,'6 день'!$S$5:$S$96)</f>
        <v>0</v>
      </c>
      <c r="J99" s="49">
        <f>SUMIF('7 день'!$L$5:$L$91,B99,'7 день'!$S$5:$S$91)</f>
        <v>0.75</v>
      </c>
      <c r="K99" s="110">
        <f>SUMIF('8 день'!$L$5:$L$92,B99,'8 день'!$S$5:$S$92)</f>
        <v>0</v>
      </c>
      <c r="L99" s="49">
        <f>SUMIF('9 день'!$L$5:$L$96,B99,'9 день'!$S$5:$S$96)</f>
        <v>0</v>
      </c>
      <c r="M99" s="110">
        <f>SUMIF('10 день'!$L$5:$L$93,B99,'10 день'!$S$5:$S$93)</f>
        <v>0</v>
      </c>
      <c r="N99" s="49">
        <f>SUMIF('11 день'!$L$5:$L$92,B99,'11 день'!$S$5:$S$92)</f>
        <v>0</v>
      </c>
      <c r="O99" s="110">
        <f>SUMIF('12 день'!$L$5:$L$91,B99,'12 день'!$S$5:$S$91)</f>
        <v>0</v>
      </c>
      <c r="P99" s="49">
        <f>SUMIF('13 день'!$L$5:$L$94,B99,'13 день'!$S$5:$S$94)</f>
        <v>0</v>
      </c>
      <c r="Q99" s="110">
        <f>SUMIF('14 день'!$L$5:$L$93,B99,'14 день'!$S$5:$S$93)</f>
        <v>0.53333333333333333</v>
      </c>
      <c r="R99" s="49">
        <f>SUMIF('15 день'!$L$5:$L$94,B99,'15 день'!$S$5:$S$94)</f>
        <v>0</v>
      </c>
      <c r="S99" s="7">
        <f t="shared" si="2"/>
        <v>1.2833333333333332</v>
      </c>
      <c r="T99" s="9">
        <f t="shared" si="3"/>
        <v>3.6446666666666663</v>
      </c>
    </row>
    <row r="100" spans="1:20" x14ac:dyDescent="0.25">
      <c r="A100" s="1">
        <v>98</v>
      </c>
      <c r="B100" s="6" t="s">
        <v>389</v>
      </c>
      <c r="C100" s="9">
        <v>0</v>
      </c>
      <c r="D100" s="49">
        <f>SUMIF('1 день'!$L$5:$L$88,B100,'1 день'!$S$5:$S$88)</f>
        <v>0</v>
      </c>
      <c r="E100" s="110">
        <f>SUMIF('2 день'!$L$5:$L$96,B100,'2 день'!$S$5:$S$96)</f>
        <v>0</v>
      </c>
      <c r="F100" s="49">
        <f>SUMIF('3 день'!$L$5:$L$91,B100,'3 день'!$S$5:$S$91)</f>
        <v>0</v>
      </c>
      <c r="G100" s="110">
        <f>SUMIF('4 день'!$L$5:$L$96,B100,'4 день'!$S$5:$S$96)</f>
        <v>0</v>
      </c>
      <c r="H100" s="49">
        <f>SUMIF('5 день'!$L$5:$L$83,B100,'5 день'!$S$5:$S$83)</f>
        <v>0</v>
      </c>
      <c r="I100" s="110">
        <f>SUMIF('6 день'!$L$5:$L$96,B100,'6 день'!$S$5:$S$96)</f>
        <v>0</v>
      </c>
      <c r="J100" s="49">
        <f>SUMIF('7 день'!$L$5:$L$91,B100,'7 день'!$S$5:$S$91)</f>
        <v>0</v>
      </c>
      <c r="K100" s="110">
        <f>SUMIF('8 день'!$L$5:$L$92,B100,'8 день'!$S$5:$S$92)</f>
        <v>0</v>
      </c>
      <c r="L100" s="49">
        <f>SUMIF('9 день'!$L$5:$L$96,B100,'9 день'!$S$5:$S$96)</f>
        <v>0</v>
      </c>
      <c r="M100" s="110">
        <f>SUMIF('10 день'!$L$5:$L$93,B100,'10 день'!$S$5:$S$93)</f>
        <v>0</v>
      </c>
      <c r="N100" s="49">
        <f>SUMIF('11 день'!$L$5:$L$92,B100,'11 день'!$S$5:$S$92)</f>
        <v>0</v>
      </c>
      <c r="O100" s="110">
        <f>SUMIF('12 день'!$L$5:$L$91,B100,'12 день'!$S$5:$S$91)</f>
        <v>0</v>
      </c>
      <c r="P100" s="49">
        <f>SUMIF('13 день'!$L$5:$L$94,B100,'13 день'!$S$5:$S$94)</f>
        <v>0</v>
      </c>
      <c r="Q100" s="110">
        <f>SUMIF('14 день'!$L$5:$L$93,B100,'14 день'!$S$5:$S$93)</f>
        <v>0</v>
      </c>
      <c r="R100" s="49">
        <f>SUMIF('15 день'!$L$5:$L$94,B100,'15 день'!$S$5:$S$94)</f>
        <v>0</v>
      </c>
      <c r="S100" s="7">
        <f t="shared" si="2"/>
        <v>0</v>
      </c>
      <c r="T100" s="9">
        <f t="shared" si="3"/>
        <v>0</v>
      </c>
    </row>
    <row r="101" spans="1:20" x14ac:dyDescent="0.25">
      <c r="A101" s="1">
        <v>99</v>
      </c>
      <c r="B101" s="6" t="s">
        <v>23</v>
      </c>
      <c r="C101" s="9">
        <v>0</v>
      </c>
      <c r="D101" s="49">
        <f>SUMIF('1 день'!$L$5:$L$88,B101,'1 день'!$S$5:$S$88)</f>
        <v>0</v>
      </c>
      <c r="E101" s="110">
        <f>SUMIF('2 день'!$L$5:$L$96,B101,'2 день'!$S$5:$S$96)</f>
        <v>0</v>
      </c>
      <c r="F101" s="49">
        <f>SUMIF('3 день'!$L$5:$L$91,B101,'3 день'!$S$5:$S$91)</f>
        <v>0</v>
      </c>
      <c r="G101" s="110">
        <f>SUMIF('4 день'!$L$5:$L$96,B101,'4 день'!$S$5:$S$96)</f>
        <v>0</v>
      </c>
      <c r="H101" s="49">
        <f>SUMIF('5 день'!$L$5:$L$83,B101,'5 день'!$S$5:$S$83)</f>
        <v>0</v>
      </c>
      <c r="I101" s="110">
        <f>SUMIF('6 день'!$L$5:$L$96,B101,'6 день'!$S$5:$S$96)</f>
        <v>0</v>
      </c>
      <c r="J101" s="49">
        <f>SUMIF('7 день'!$L$5:$L$91,B101,'7 день'!$S$5:$S$91)</f>
        <v>0</v>
      </c>
      <c r="K101" s="110">
        <f>SUMIF('8 день'!$L$5:$L$92,B101,'8 день'!$S$5:$S$92)</f>
        <v>0</v>
      </c>
      <c r="L101" s="49">
        <f>SUMIF('9 день'!$L$5:$L$96,B101,'9 день'!$S$5:$S$96)</f>
        <v>0</v>
      </c>
      <c r="M101" s="110">
        <f>SUMIF('10 день'!$L$5:$L$93,B101,'10 день'!$S$5:$S$93)</f>
        <v>0</v>
      </c>
      <c r="N101" s="49">
        <f>SUMIF('11 день'!$L$5:$L$92,B101,'11 день'!$S$5:$S$92)</f>
        <v>0</v>
      </c>
      <c r="O101" s="110">
        <f>SUMIF('12 день'!$L$5:$L$91,B101,'12 день'!$S$5:$S$91)</f>
        <v>0</v>
      </c>
      <c r="P101" s="49">
        <f>SUMIF('13 день'!$L$5:$L$94,B101,'13 день'!$S$5:$S$94)</f>
        <v>0</v>
      </c>
      <c r="Q101" s="110">
        <f>SUMIF('14 день'!$L$5:$L$93,B101,'14 день'!$S$5:$S$93)</f>
        <v>0</v>
      </c>
      <c r="R101" s="49">
        <f>SUMIF('15 день'!$L$5:$L$94,B101,'15 день'!$S$5:$S$94)</f>
        <v>0</v>
      </c>
      <c r="S101" s="7">
        <f t="shared" si="2"/>
        <v>0</v>
      </c>
      <c r="T101" s="9">
        <f t="shared" si="3"/>
        <v>0</v>
      </c>
    </row>
    <row r="102" spans="1:20" x14ac:dyDescent="0.25">
      <c r="A102" s="1">
        <v>100</v>
      </c>
      <c r="B102" s="6" t="s">
        <v>24</v>
      </c>
      <c r="C102" s="9">
        <v>0</v>
      </c>
      <c r="D102" s="49">
        <f>SUMIF('1 день'!$L$5:$L$88,B102,'1 день'!$S$5:$S$88)</f>
        <v>0</v>
      </c>
      <c r="E102" s="110">
        <f>SUMIF('2 день'!$L$5:$L$96,B102,'2 день'!$S$5:$S$96)</f>
        <v>0</v>
      </c>
      <c r="F102" s="49">
        <f>SUMIF('3 день'!$L$5:$L$91,B102,'3 день'!$S$5:$S$91)</f>
        <v>0</v>
      </c>
      <c r="G102" s="110">
        <f>SUMIF('4 день'!$L$5:$L$96,B102,'4 день'!$S$5:$S$96)</f>
        <v>0</v>
      </c>
      <c r="H102" s="49">
        <f>SUMIF('5 день'!$L$5:$L$83,B102,'5 день'!$S$5:$S$83)</f>
        <v>0</v>
      </c>
      <c r="I102" s="110">
        <f>SUMIF('6 день'!$L$5:$L$96,B102,'6 день'!$S$5:$S$96)</f>
        <v>0</v>
      </c>
      <c r="J102" s="49">
        <f>SUMIF('7 день'!$L$5:$L$91,B102,'7 день'!$S$5:$S$91)</f>
        <v>0</v>
      </c>
      <c r="K102" s="110">
        <f>SUMIF('8 день'!$L$5:$L$92,B102,'8 день'!$S$5:$S$92)</f>
        <v>0</v>
      </c>
      <c r="L102" s="49">
        <f>SUMIF('9 день'!$L$5:$L$96,B102,'9 день'!$S$5:$S$96)</f>
        <v>0</v>
      </c>
      <c r="M102" s="110">
        <f>SUMIF('10 день'!$L$5:$L$93,B102,'10 день'!$S$5:$S$93)</f>
        <v>0</v>
      </c>
      <c r="N102" s="49">
        <f>SUMIF('11 день'!$L$5:$L$92,B102,'11 день'!$S$5:$S$92)</f>
        <v>0</v>
      </c>
      <c r="O102" s="110">
        <f>SUMIF('12 день'!$L$5:$L$91,B102,'12 день'!$S$5:$S$91)</f>
        <v>0</v>
      </c>
      <c r="P102" s="49">
        <f>SUMIF('13 день'!$L$5:$L$94,B102,'13 день'!$S$5:$S$94)</f>
        <v>0</v>
      </c>
      <c r="Q102" s="110">
        <f>SUMIF('14 день'!$L$5:$L$93,B102,'14 день'!$S$5:$S$93)</f>
        <v>0</v>
      </c>
      <c r="R102" s="49">
        <f>SUMIF('15 день'!$L$5:$L$94,B102,'15 день'!$S$5:$S$94)</f>
        <v>0</v>
      </c>
      <c r="S102" s="7">
        <f t="shared" si="2"/>
        <v>0</v>
      </c>
      <c r="T102" s="9">
        <f t="shared" si="3"/>
        <v>0</v>
      </c>
    </row>
    <row r="103" spans="1:20" x14ac:dyDescent="0.25">
      <c r="A103" s="1">
        <v>101</v>
      </c>
      <c r="B103" s="6" t="s">
        <v>25</v>
      </c>
      <c r="C103" s="9">
        <v>0</v>
      </c>
      <c r="D103" s="49">
        <f>SUMIF('1 день'!$L$5:$L$88,B103,'1 день'!$S$5:$S$88)</f>
        <v>0</v>
      </c>
      <c r="E103" s="110">
        <f>SUMIF('2 день'!$L$5:$L$96,B103,'2 день'!$S$5:$S$96)</f>
        <v>0</v>
      </c>
      <c r="F103" s="49">
        <f>SUMIF('3 день'!$L$5:$L$91,B103,'3 день'!$S$5:$S$91)</f>
        <v>0</v>
      </c>
      <c r="G103" s="110">
        <f>SUMIF('4 день'!$L$5:$L$96,B103,'4 день'!$S$5:$S$96)</f>
        <v>0</v>
      </c>
      <c r="H103" s="49">
        <f>SUMIF('5 день'!$L$5:$L$83,B103,'5 день'!$S$5:$S$83)</f>
        <v>0</v>
      </c>
      <c r="I103" s="110">
        <f>SUMIF('6 день'!$L$5:$L$96,B103,'6 день'!$S$5:$S$96)</f>
        <v>0</v>
      </c>
      <c r="J103" s="49">
        <f>SUMIF('7 день'!$L$5:$L$91,B103,'7 день'!$S$5:$S$91)</f>
        <v>0</v>
      </c>
      <c r="K103" s="110">
        <f>SUMIF('8 день'!$L$5:$L$92,B103,'8 день'!$S$5:$S$92)</f>
        <v>0</v>
      </c>
      <c r="L103" s="49">
        <f>SUMIF('9 день'!$L$5:$L$96,B103,'9 день'!$S$5:$S$96)</f>
        <v>0</v>
      </c>
      <c r="M103" s="110">
        <f>SUMIF('10 день'!$L$5:$L$93,B103,'10 день'!$S$5:$S$93)</f>
        <v>0</v>
      </c>
      <c r="N103" s="49">
        <f>SUMIF('11 день'!$L$5:$L$92,B103,'11 день'!$S$5:$S$92)</f>
        <v>0</v>
      </c>
      <c r="O103" s="110">
        <f>SUMIF('12 день'!$L$5:$L$91,B103,'12 день'!$S$5:$S$91)</f>
        <v>0</v>
      </c>
      <c r="P103" s="49">
        <f>SUMIF('13 день'!$L$5:$L$94,B103,'13 день'!$S$5:$S$94)</f>
        <v>0</v>
      </c>
      <c r="Q103" s="110">
        <f>SUMIF('14 день'!$L$5:$L$93,B103,'14 день'!$S$5:$S$93)</f>
        <v>0</v>
      </c>
      <c r="R103" s="49">
        <f>SUMIF('15 день'!$L$5:$L$94,B103,'15 день'!$S$5:$S$94)</f>
        <v>0</v>
      </c>
      <c r="S103" s="7">
        <f t="shared" si="2"/>
        <v>0</v>
      </c>
      <c r="T103" s="9">
        <f t="shared" si="3"/>
        <v>0</v>
      </c>
    </row>
    <row r="104" spans="1:20" x14ac:dyDescent="0.25">
      <c r="A104" s="1">
        <v>102</v>
      </c>
      <c r="B104" s="6" t="s">
        <v>26</v>
      </c>
      <c r="C104" s="9">
        <v>0</v>
      </c>
      <c r="D104" s="49">
        <f>SUMIF('1 день'!$L$5:$L$88,B104,'1 день'!$S$5:$S$88)</f>
        <v>0</v>
      </c>
      <c r="E104" s="110">
        <f>SUMIF('2 день'!$L$5:$L$96,B104,'2 день'!$S$5:$S$96)</f>
        <v>0</v>
      </c>
      <c r="F104" s="49">
        <f>SUMIF('3 день'!$L$5:$L$91,B104,'3 день'!$S$5:$S$91)</f>
        <v>0</v>
      </c>
      <c r="G104" s="110">
        <f>SUMIF('4 день'!$L$5:$L$96,B104,'4 день'!$S$5:$S$96)</f>
        <v>0</v>
      </c>
      <c r="H104" s="49">
        <f>SUMIF('5 день'!$L$5:$L$83,B104,'5 день'!$S$5:$S$83)</f>
        <v>0</v>
      </c>
      <c r="I104" s="110">
        <f>SUMIF('6 день'!$L$5:$L$96,B104,'6 день'!$S$5:$S$96)</f>
        <v>0</v>
      </c>
      <c r="J104" s="49">
        <f>SUMIF('7 день'!$L$5:$L$91,B104,'7 день'!$S$5:$S$91)</f>
        <v>0</v>
      </c>
      <c r="K104" s="110">
        <f>SUMIF('8 день'!$L$5:$L$92,B104,'8 день'!$S$5:$S$92)</f>
        <v>0</v>
      </c>
      <c r="L104" s="49">
        <f>SUMIF('9 день'!$L$5:$L$96,B104,'9 день'!$S$5:$S$96)</f>
        <v>0</v>
      </c>
      <c r="M104" s="110">
        <f>SUMIF('10 день'!$L$5:$L$93,B104,'10 день'!$S$5:$S$93)</f>
        <v>0</v>
      </c>
      <c r="N104" s="49">
        <f>SUMIF('11 день'!$L$5:$L$92,B104,'11 день'!$S$5:$S$92)</f>
        <v>0</v>
      </c>
      <c r="O104" s="110">
        <f>SUMIF('12 день'!$L$5:$L$91,B104,'12 день'!$S$5:$S$91)</f>
        <v>0</v>
      </c>
      <c r="P104" s="49">
        <f>SUMIF('13 день'!$L$5:$L$94,B104,'13 день'!$S$5:$S$94)</f>
        <v>0</v>
      </c>
      <c r="Q104" s="110">
        <f>SUMIF('14 день'!$L$5:$L$93,B104,'14 день'!$S$5:$S$93)</f>
        <v>0</v>
      </c>
      <c r="R104" s="49">
        <f>SUMIF('15 день'!$L$5:$L$94,B104,'15 день'!$S$5:$S$94)</f>
        <v>0</v>
      </c>
      <c r="S104" s="7">
        <f t="shared" si="2"/>
        <v>0</v>
      </c>
      <c r="T104" s="9">
        <f t="shared" si="3"/>
        <v>0</v>
      </c>
    </row>
    <row r="105" spans="1:20" x14ac:dyDescent="0.25">
      <c r="A105" s="1">
        <v>103</v>
      </c>
      <c r="B105" s="6" t="s">
        <v>27</v>
      </c>
      <c r="C105" s="9">
        <v>0</v>
      </c>
      <c r="D105" s="49">
        <f>SUMIF('1 день'!$L$5:$L$88,B105,'1 день'!$S$5:$S$88)</f>
        <v>0</v>
      </c>
      <c r="E105" s="110">
        <f>SUMIF('2 день'!$L$5:$L$96,B105,'2 день'!$S$5:$S$96)</f>
        <v>0</v>
      </c>
      <c r="F105" s="49">
        <f>SUMIF('3 день'!$L$5:$L$91,B105,'3 день'!$S$5:$S$91)</f>
        <v>0</v>
      </c>
      <c r="G105" s="110">
        <f>SUMIF('4 день'!$L$5:$L$96,B105,'4 день'!$S$5:$S$96)</f>
        <v>0</v>
      </c>
      <c r="H105" s="49">
        <f>SUMIF('5 день'!$L$5:$L$83,B105,'5 день'!$S$5:$S$83)</f>
        <v>0</v>
      </c>
      <c r="I105" s="110">
        <f>SUMIF('6 день'!$L$5:$L$96,B105,'6 день'!$S$5:$S$96)</f>
        <v>0</v>
      </c>
      <c r="J105" s="49">
        <f>SUMIF('7 день'!$L$5:$L$91,B105,'7 день'!$S$5:$S$91)</f>
        <v>0</v>
      </c>
      <c r="K105" s="110">
        <f>SUMIF('8 день'!$L$5:$L$92,B105,'8 день'!$S$5:$S$92)</f>
        <v>0</v>
      </c>
      <c r="L105" s="49">
        <f>SUMIF('9 день'!$L$5:$L$96,B105,'9 день'!$S$5:$S$96)</f>
        <v>0</v>
      </c>
      <c r="M105" s="110">
        <f>SUMIF('10 день'!$L$5:$L$93,B105,'10 день'!$S$5:$S$93)</f>
        <v>0</v>
      </c>
      <c r="N105" s="49">
        <f>SUMIF('11 день'!$L$5:$L$92,B105,'11 день'!$S$5:$S$92)</f>
        <v>0</v>
      </c>
      <c r="O105" s="110">
        <f>SUMIF('12 день'!$L$5:$L$91,B105,'12 день'!$S$5:$S$91)</f>
        <v>0</v>
      </c>
      <c r="P105" s="49">
        <f>SUMIF('13 день'!$L$5:$L$94,B105,'13 день'!$S$5:$S$94)</f>
        <v>0</v>
      </c>
      <c r="Q105" s="110">
        <f>SUMIF('14 день'!$L$5:$L$93,B105,'14 день'!$S$5:$S$93)</f>
        <v>0</v>
      </c>
      <c r="R105" s="49">
        <f>SUMIF('15 день'!$L$5:$L$94,B105,'15 день'!$S$5:$S$94)</f>
        <v>0</v>
      </c>
      <c r="S105" s="7">
        <f t="shared" si="2"/>
        <v>0</v>
      </c>
      <c r="T105" s="9">
        <f t="shared" si="3"/>
        <v>0</v>
      </c>
    </row>
    <row r="106" spans="1:20" x14ac:dyDescent="0.25">
      <c r="A106" s="1">
        <v>104</v>
      </c>
      <c r="B106" s="6" t="s">
        <v>28</v>
      </c>
      <c r="C106" s="9">
        <v>0</v>
      </c>
      <c r="D106" s="49">
        <f>SUMIF('1 день'!$L$5:$L$88,B106,'1 день'!$S$5:$S$88)</f>
        <v>0</v>
      </c>
      <c r="E106" s="110">
        <f>SUMIF('2 день'!$L$5:$L$96,B106,'2 день'!$S$5:$S$96)</f>
        <v>0</v>
      </c>
      <c r="F106" s="49">
        <f>SUMIF('3 день'!$L$5:$L$91,B106,'3 день'!$S$5:$S$91)</f>
        <v>0</v>
      </c>
      <c r="G106" s="110">
        <f>SUMIF('4 день'!$L$5:$L$96,B106,'4 день'!$S$5:$S$96)</f>
        <v>0</v>
      </c>
      <c r="H106" s="49">
        <f>SUMIF('5 день'!$L$5:$L$83,B106,'5 день'!$S$5:$S$83)</f>
        <v>0</v>
      </c>
      <c r="I106" s="110">
        <f>SUMIF('6 день'!$L$5:$L$96,B106,'6 день'!$S$5:$S$96)</f>
        <v>0</v>
      </c>
      <c r="J106" s="49">
        <f>SUMIF('7 день'!$L$5:$L$91,B106,'7 день'!$S$5:$S$91)</f>
        <v>0</v>
      </c>
      <c r="K106" s="110">
        <f>SUMIF('8 день'!$L$5:$L$92,B106,'8 день'!$S$5:$S$92)</f>
        <v>0</v>
      </c>
      <c r="L106" s="49">
        <f>SUMIF('9 день'!$L$5:$L$96,B106,'9 день'!$S$5:$S$96)</f>
        <v>0</v>
      </c>
      <c r="M106" s="110">
        <f>SUMIF('10 день'!$L$5:$L$93,B106,'10 день'!$S$5:$S$93)</f>
        <v>0</v>
      </c>
      <c r="N106" s="49">
        <f>SUMIF('11 день'!$L$5:$L$92,B106,'11 день'!$S$5:$S$92)</f>
        <v>0</v>
      </c>
      <c r="O106" s="110">
        <f>SUMIF('12 день'!$L$5:$L$91,B106,'12 день'!$S$5:$S$91)</f>
        <v>0</v>
      </c>
      <c r="P106" s="49">
        <f>SUMIF('13 день'!$L$5:$L$94,B106,'13 день'!$S$5:$S$94)</f>
        <v>0</v>
      </c>
      <c r="Q106" s="110">
        <f>SUMIF('14 день'!$L$5:$L$93,B106,'14 день'!$S$5:$S$93)</f>
        <v>0</v>
      </c>
      <c r="R106" s="49">
        <f>SUMIF('15 день'!$L$5:$L$94,B106,'15 день'!$S$5:$S$94)</f>
        <v>0</v>
      </c>
      <c r="S106" s="7">
        <f t="shared" si="2"/>
        <v>0</v>
      </c>
      <c r="T106" s="9">
        <f t="shared" si="3"/>
        <v>0</v>
      </c>
    </row>
    <row r="107" spans="1:20" x14ac:dyDescent="0.25">
      <c r="A107" s="1">
        <v>105</v>
      </c>
      <c r="B107" s="6" t="s">
        <v>29</v>
      </c>
      <c r="C107" s="9">
        <v>0</v>
      </c>
      <c r="D107" s="49">
        <f>SUMIF('1 день'!$L$5:$L$88,B107,'1 день'!$S$5:$S$88)</f>
        <v>0</v>
      </c>
      <c r="E107" s="110">
        <f>SUMIF('2 день'!$L$5:$L$96,B107,'2 день'!$S$5:$S$96)</f>
        <v>0</v>
      </c>
      <c r="F107" s="49">
        <f>SUMIF('3 день'!$L$5:$L$91,B107,'3 день'!$S$5:$S$91)</f>
        <v>0</v>
      </c>
      <c r="G107" s="110">
        <f>SUMIF('4 день'!$L$5:$L$96,B107,'4 день'!$S$5:$S$96)</f>
        <v>0</v>
      </c>
      <c r="H107" s="49">
        <f>SUMIF('5 день'!$L$5:$L$83,B107,'5 день'!$S$5:$S$83)</f>
        <v>0</v>
      </c>
      <c r="I107" s="110">
        <f>SUMIF('6 день'!$L$5:$L$96,B107,'6 день'!$S$5:$S$96)</f>
        <v>0</v>
      </c>
      <c r="J107" s="49">
        <f>SUMIF('7 день'!$L$5:$L$91,B107,'7 день'!$S$5:$S$91)</f>
        <v>0</v>
      </c>
      <c r="K107" s="110">
        <f>SUMIF('8 день'!$L$5:$L$92,B107,'8 день'!$S$5:$S$92)</f>
        <v>0</v>
      </c>
      <c r="L107" s="49">
        <f>SUMIF('9 день'!$L$5:$L$96,B107,'9 день'!$S$5:$S$96)</f>
        <v>0</v>
      </c>
      <c r="M107" s="110">
        <f>SUMIF('10 день'!$L$5:$L$93,B107,'10 день'!$S$5:$S$93)</f>
        <v>0</v>
      </c>
      <c r="N107" s="49">
        <f>SUMIF('11 день'!$L$5:$L$92,B107,'11 день'!$S$5:$S$92)</f>
        <v>0</v>
      </c>
      <c r="O107" s="110">
        <f>SUMIF('12 день'!$L$5:$L$91,B107,'12 день'!$S$5:$S$91)</f>
        <v>0</v>
      </c>
      <c r="P107" s="49">
        <f>SUMIF('13 день'!$L$5:$L$94,B107,'13 день'!$S$5:$S$94)</f>
        <v>0</v>
      </c>
      <c r="Q107" s="110">
        <f>SUMIF('14 день'!$L$5:$L$93,B107,'14 день'!$S$5:$S$93)</f>
        <v>0</v>
      </c>
      <c r="R107" s="49">
        <f>SUMIF('15 день'!$L$5:$L$94,B107,'15 день'!$S$5:$S$94)</f>
        <v>0</v>
      </c>
      <c r="S107" s="7">
        <f t="shared" si="2"/>
        <v>0</v>
      </c>
      <c r="T107" s="9">
        <f t="shared" si="3"/>
        <v>0</v>
      </c>
    </row>
    <row r="108" spans="1:20" x14ac:dyDescent="0.25">
      <c r="A108" s="1">
        <v>106</v>
      </c>
      <c r="B108" s="6" t="s">
        <v>30</v>
      </c>
      <c r="C108" s="9">
        <v>0</v>
      </c>
      <c r="D108" s="49">
        <f>SUMIF('1 день'!$L$5:$L$88,B108,'1 день'!$S$5:$S$88)</f>
        <v>0</v>
      </c>
      <c r="E108" s="110">
        <f>SUMIF('2 день'!$L$5:$L$96,B108,'2 день'!$S$5:$S$96)</f>
        <v>0</v>
      </c>
      <c r="F108" s="49">
        <f>SUMIF('3 день'!$L$5:$L$91,B108,'3 день'!$S$5:$S$91)</f>
        <v>0</v>
      </c>
      <c r="G108" s="110">
        <f>SUMIF('4 день'!$L$5:$L$96,B108,'4 день'!$S$5:$S$96)</f>
        <v>0</v>
      </c>
      <c r="H108" s="49">
        <f>SUMIF('5 день'!$L$5:$L$83,B108,'5 день'!$S$5:$S$83)</f>
        <v>0</v>
      </c>
      <c r="I108" s="110">
        <f>SUMIF('6 день'!$L$5:$L$96,B108,'6 день'!$S$5:$S$96)</f>
        <v>0</v>
      </c>
      <c r="J108" s="49">
        <f>SUMIF('7 день'!$L$5:$L$91,B108,'7 день'!$S$5:$S$91)</f>
        <v>0</v>
      </c>
      <c r="K108" s="110">
        <f>SUMIF('8 день'!$L$5:$L$92,B108,'8 день'!$S$5:$S$92)</f>
        <v>0</v>
      </c>
      <c r="L108" s="49">
        <f>SUMIF('9 день'!$L$5:$L$96,B108,'9 день'!$S$5:$S$96)</f>
        <v>0</v>
      </c>
      <c r="M108" s="110">
        <f>SUMIF('10 день'!$L$5:$L$93,B108,'10 день'!$S$5:$S$93)</f>
        <v>0</v>
      </c>
      <c r="N108" s="49">
        <f>SUMIF('11 день'!$L$5:$L$92,B108,'11 день'!$S$5:$S$92)</f>
        <v>0</v>
      </c>
      <c r="O108" s="110">
        <f>SUMIF('12 день'!$L$5:$L$91,B108,'12 день'!$S$5:$S$91)</f>
        <v>0</v>
      </c>
      <c r="P108" s="49">
        <f>SUMIF('13 день'!$L$5:$L$94,B108,'13 день'!$S$5:$S$94)</f>
        <v>0</v>
      </c>
      <c r="Q108" s="110">
        <f>SUMIF('14 день'!$L$5:$L$93,B108,'14 день'!$S$5:$S$93)</f>
        <v>0</v>
      </c>
      <c r="R108" s="49">
        <f>SUMIF('15 день'!$L$5:$L$94,B108,'15 день'!$S$5:$S$94)</f>
        <v>0</v>
      </c>
      <c r="S108" s="7">
        <f t="shared" si="2"/>
        <v>0</v>
      </c>
      <c r="T108" s="9">
        <f t="shared" si="3"/>
        <v>0</v>
      </c>
    </row>
    <row r="109" spans="1:20" x14ac:dyDescent="0.25">
      <c r="A109" s="1">
        <v>107</v>
      </c>
      <c r="B109" s="6" t="s">
        <v>31</v>
      </c>
      <c r="C109" s="9">
        <v>0</v>
      </c>
      <c r="D109" s="49">
        <f>SUMIF('1 день'!$L$5:$L$88,B109,'1 день'!$S$5:$S$88)</f>
        <v>0</v>
      </c>
      <c r="E109" s="110">
        <f>SUMIF('2 день'!$L$5:$L$96,B109,'2 день'!$S$5:$S$96)</f>
        <v>0</v>
      </c>
      <c r="F109" s="49">
        <f>SUMIF('3 день'!$L$5:$L$91,B109,'3 день'!$S$5:$S$91)</f>
        <v>0</v>
      </c>
      <c r="G109" s="110">
        <f>SUMIF('4 день'!$L$5:$L$96,B109,'4 день'!$S$5:$S$96)</f>
        <v>0</v>
      </c>
      <c r="H109" s="49">
        <f>SUMIF('5 день'!$L$5:$L$83,B109,'5 день'!$S$5:$S$83)</f>
        <v>0</v>
      </c>
      <c r="I109" s="110">
        <f>SUMIF('6 день'!$L$5:$L$96,B109,'6 день'!$S$5:$S$96)</f>
        <v>0</v>
      </c>
      <c r="J109" s="49">
        <f>SUMIF('7 день'!$L$5:$L$91,B109,'7 день'!$S$5:$S$91)</f>
        <v>0</v>
      </c>
      <c r="K109" s="110">
        <f>SUMIF('8 день'!$L$5:$L$92,B109,'8 день'!$S$5:$S$92)</f>
        <v>0</v>
      </c>
      <c r="L109" s="49">
        <f>SUMIF('9 день'!$L$5:$L$96,B109,'9 день'!$S$5:$S$96)</f>
        <v>0</v>
      </c>
      <c r="M109" s="110">
        <f>SUMIF('10 день'!$L$5:$L$93,B109,'10 день'!$S$5:$S$93)</f>
        <v>0</v>
      </c>
      <c r="N109" s="49">
        <f>SUMIF('11 день'!$L$5:$L$92,B109,'11 день'!$S$5:$S$92)</f>
        <v>0</v>
      </c>
      <c r="O109" s="110">
        <f>SUMIF('12 день'!$L$5:$L$91,B109,'12 день'!$S$5:$S$91)</f>
        <v>0</v>
      </c>
      <c r="P109" s="49">
        <f>SUMIF('13 день'!$L$5:$L$94,B109,'13 день'!$S$5:$S$94)</f>
        <v>0</v>
      </c>
      <c r="Q109" s="110">
        <f>SUMIF('14 день'!$L$5:$L$93,B109,'14 день'!$S$5:$S$93)</f>
        <v>0</v>
      </c>
      <c r="R109" s="49">
        <f>SUMIF('15 день'!$L$5:$L$94,B109,'15 день'!$S$5:$S$94)</f>
        <v>0</v>
      </c>
      <c r="S109" s="7">
        <f t="shared" si="2"/>
        <v>0</v>
      </c>
      <c r="T109" s="9">
        <f t="shared" si="3"/>
        <v>0</v>
      </c>
    </row>
    <row r="110" spans="1:20" x14ac:dyDescent="0.25">
      <c r="A110" s="1">
        <v>108</v>
      </c>
      <c r="B110" s="6" t="s">
        <v>32</v>
      </c>
      <c r="C110" s="9">
        <v>0</v>
      </c>
      <c r="D110" s="49">
        <f>SUMIF('1 день'!$L$5:$L$88,B110,'1 день'!$S$5:$S$88)</f>
        <v>0</v>
      </c>
      <c r="E110" s="110">
        <f>SUMIF('2 день'!$L$5:$L$96,B110,'2 день'!$S$5:$S$96)</f>
        <v>0</v>
      </c>
      <c r="F110" s="49">
        <f>SUMIF('3 день'!$L$5:$L$91,B110,'3 день'!$S$5:$S$91)</f>
        <v>0</v>
      </c>
      <c r="G110" s="110">
        <f>SUMIF('4 день'!$L$5:$L$96,B110,'4 день'!$S$5:$S$96)</f>
        <v>0</v>
      </c>
      <c r="H110" s="49">
        <f>SUMIF('5 день'!$L$5:$L$83,B110,'5 день'!$S$5:$S$83)</f>
        <v>0</v>
      </c>
      <c r="I110" s="110">
        <f>SUMIF('6 день'!$L$5:$L$96,B110,'6 день'!$S$5:$S$96)</f>
        <v>0</v>
      </c>
      <c r="J110" s="49">
        <f>SUMIF('7 день'!$L$5:$L$91,B110,'7 день'!$S$5:$S$91)</f>
        <v>0</v>
      </c>
      <c r="K110" s="110">
        <f>SUMIF('8 день'!$L$5:$L$92,B110,'8 день'!$S$5:$S$92)</f>
        <v>0</v>
      </c>
      <c r="L110" s="49">
        <f>SUMIF('9 день'!$L$5:$L$96,B110,'9 день'!$S$5:$S$96)</f>
        <v>0</v>
      </c>
      <c r="M110" s="110">
        <f>SUMIF('10 день'!$L$5:$L$93,B110,'10 день'!$S$5:$S$93)</f>
        <v>0</v>
      </c>
      <c r="N110" s="49">
        <f>SUMIF('11 день'!$L$5:$L$92,B110,'11 день'!$S$5:$S$92)</f>
        <v>0</v>
      </c>
      <c r="O110" s="110">
        <f>SUMIF('12 день'!$L$5:$L$91,B110,'12 день'!$S$5:$S$91)</f>
        <v>0</v>
      </c>
      <c r="P110" s="49">
        <f>SUMIF('13 день'!$L$5:$L$94,B110,'13 день'!$S$5:$S$94)</f>
        <v>0</v>
      </c>
      <c r="Q110" s="110">
        <f>SUMIF('14 день'!$L$5:$L$93,B110,'14 день'!$S$5:$S$93)</f>
        <v>0</v>
      </c>
      <c r="R110" s="49">
        <f>SUMIF('15 день'!$L$5:$L$94,B110,'15 день'!$S$5:$S$94)</f>
        <v>0</v>
      </c>
      <c r="S110" s="7">
        <f t="shared" si="2"/>
        <v>0</v>
      </c>
      <c r="T110" s="9">
        <f t="shared" si="3"/>
        <v>0</v>
      </c>
    </row>
    <row r="111" spans="1:20" x14ac:dyDescent="0.25">
      <c r="A111" s="1">
        <v>109</v>
      </c>
      <c r="B111" s="6" t="s">
        <v>33</v>
      </c>
      <c r="C111" s="9">
        <v>0</v>
      </c>
      <c r="D111" s="49">
        <f>SUMIF('1 день'!$L$5:$L$88,B111,'1 день'!$S$5:$S$88)</f>
        <v>0</v>
      </c>
      <c r="E111" s="110">
        <f>SUMIF('2 день'!$L$5:$L$96,B111,'2 день'!$S$5:$S$96)</f>
        <v>0</v>
      </c>
      <c r="F111" s="49">
        <f>SUMIF('3 день'!$L$5:$L$91,B111,'3 день'!$S$5:$S$91)</f>
        <v>0</v>
      </c>
      <c r="G111" s="110">
        <f>SUMIF('4 день'!$L$5:$L$96,B111,'4 день'!$S$5:$S$96)</f>
        <v>0</v>
      </c>
      <c r="H111" s="49">
        <f>SUMIF('5 день'!$L$5:$L$83,B111,'5 день'!$S$5:$S$83)</f>
        <v>0</v>
      </c>
      <c r="I111" s="110">
        <f>SUMIF('6 день'!$L$5:$L$96,B111,'6 день'!$S$5:$S$96)</f>
        <v>0</v>
      </c>
      <c r="J111" s="49">
        <f>SUMIF('7 день'!$L$5:$L$91,B111,'7 день'!$S$5:$S$91)</f>
        <v>0</v>
      </c>
      <c r="K111" s="110">
        <f>SUMIF('8 день'!$L$5:$L$92,B111,'8 день'!$S$5:$S$92)</f>
        <v>0</v>
      </c>
      <c r="L111" s="49">
        <f>SUMIF('9 день'!$L$5:$L$96,B111,'9 день'!$S$5:$S$96)</f>
        <v>0</v>
      </c>
      <c r="M111" s="110">
        <f>SUMIF('10 день'!$L$5:$L$93,B111,'10 день'!$S$5:$S$93)</f>
        <v>0</v>
      </c>
      <c r="N111" s="49">
        <f>SUMIF('11 день'!$L$5:$L$92,B111,'11 день'!$S$5:$S$92)</f>
        <v>0</v>
      </c>
      <c r="O111" s="110">
        <f>SUMIF('12 день'!$L$5:$L$91,B111,'12 день'!$S$5:$S$91)</f>
        <v>0</v>
      </c>
      <c r="P111" s="49">
        <f>SUMIF('13 день'!$L$5:$L$94,B111,'13 день'!$S$5:$S$94)</f>
        <v>0</v>
      </c>
      <c r="Q111" s="110">
        <f>SUMIF('14 день'!$L$5:$L$93,B111,'14 день'!$S$5:$S$93)</f>
        <v>0</v>
      </c>
      <c r="R111" s="49">
        <f>SUMIF('15 день'!$L$5:$L$94,B111,'15 день'!$S$5:$S$94)</f>
        <v>0</v>
      </c>
      <c r="S111" s="7">
        <f t="shared" si="2"/>
        <v>0</v>
      </c>
      <c r="T111" s="9">
        <f t="shared" si="3"/>
        <v>0</v>
      </c>
    </row>
    <row r="112" spans="1:20" x14ac:dyDescent="0.25">
      <c r="A112" s="1">
        <v>110</v>
      </c>
      <c r="B112" s="6" t="s">
        <v>34</v>
      </c>
      <c r="C112" s="9">
        <v>0</v>
      </c>
      <c r="D112" s="49">
        <f>SUMIF('1 день'!$L$5:$L$88,B112,'1 день'!$S$5:$S$88)</f>
        <v>0</v>
      </c>
      <c r="E112" s="110">
        <f>SUMIF('2 день'!$L$5:$L$96,B112,'2 день'!$S$5:$S$96)</f>
        <v>0</v>
      </c>
      <c r="F112" s="49">
        <f>SUMIF('3 день'!$L$5:$L$91,B112,'3 день'!$S$5:$S$91)</f>
        <v>0</v>
      </c>
      <c r="G112" s="110">
        <f>SUMIF('4 день'!$L$5:$L$96,B112,'4 день'!$S$5:$S$96)</f>
        <v>0</v>
      </c>
      <c r="H112" s="49">
        <f>SUMIF('5 день'!$L$5:$L$83,B112,'5 день'!$S$5:$S$83)</f>
        <v>0</v>
      </c>
      <c r="I112" s="110">
        <f>SUMIF('6 день'!$L$5:$L$96,B112,'6 день'!$S$5:$S$96)</f>
        <v>0</v>
      </c>
      <c r="J112" s="49">
        <f>SUMIF('7 день'!$L$5:$L$91,B112,'7 день'!$S$5:$S$91)</f>
        <v>0</v>
      </c>
      <c r="K112" s="110">
        <f>SUMIF('8 день'!$L$5:$L$92,B112,'8 день'!$S$5:$S$92)</f>
        <v>0</v>
      </c>
      <c r="L112" s="49">
        <f>SUMIF('9 день'!$L$5:$L$96,B112,'9 день'!$S$5:$S$96)</f>
        <v>0</v>
      </c>
      <c r="M112" s="110">
        <f>SUMIF('10 день'!$L$5:$L$93,B112,'10 день'!$S$5:$S$93)</f>
        <v>0</v>
      </c>
      <c r="N112" s="49">
        <f>SUMIF('11 день'!$L$5:$L$92,B112,'11 день'!$S$5:$S$92)</f>
        <v>0</v>
      </c>
      <c r="O112" s="110">
        <f>SUMIF('12 день'!$L$5:$L$91,B112,'12 день'!$S$5:$S$91)</f>
        <v>0</v>
      </c>
      <c r="P112" s="49">
        <f>SUMIF('13 день'!$L$5:$L$94,B112,'13 день'!$S$5:$S$94)</f>
        <v>0</v>
      </c>
      <c r="Q112" s="110">
        <f>SUMIF('14 день'!$L$5:$L$93,B112,'14 день'!$S$5:$S$93)</f>
        <v>0</v>
      </c>
      <c r="R112" s="49">
        <f>SUMIF('15 день'!$L$5:$L$94,B112,'15 день'!$S$5:$S$94)</f>
        <v>0</v>
      </c>
      <c r="S112" s="7">
        <f t="shared" si="2"/>
        <v>0</v>
      </c>
      <c r="T112" s="9">
        <f t="shared" si="3"/>
        <v>0</v>
      </c>
    </row>
    <row r="113" spans="1:20" x14ac:dyDescent="0.25">
      <c r="A113" s="1">
        <v>111</v>
      </c>
      <c r="B113" s="6" t="s">
        <v>35</v>
      </c>
      <c r="C113" s="9">
        <v>0</v>
      </c>
      <c r="D113" s="49">
        <f>SUMIF('1 день'!$L$5:$L$88,B113,'1 день'!$S$5:$S$88)</f>
        <v>0</v>
      </c>
      <c r="E113" s="110">
        <f>SUMIF('2 день'!$L$5:$L$96,B113,'2 день'!$S$5:$S$96)</f>
        <v>0</v>
      </c>
      <c r="F113" s="49">
        <f>SUMIF('3 день'!$L$5:$L$91,B113,'3 день'!$S$5:$S$91)</f>
        <v>0</v>
      </c>
      <c r="G113" s="110">
        <f>SUMIF('4 день'!$L$5:$L$96,B113,'4 день'!$S$5:$S$96)</f>
        <v>0</v>
      </c>
      <c r="H113" s="49">
        <f>SUMIF('5 день'!$L$5:$L$83,B113,'5 день'!$S$5:$S$83)</f>
        <v>0</v>
      </c>
      <c r="I113" s="110">
        <f>SUMIF('6 день'!$L$5:$L$96,B113,'6 день'!$S$5:$S$96)</f>
        <v>0</v>
      </c>
      <c r="J113" s="49">
        <f>SUMIF('7 день'!$L$5:$L$91,B113,'7 день'!$S$5:$S$91)</f>
        <v>0</v>
      </c>
      <c r="K113" s="110">
        <f>SUMIF('8 день'!$L$5:$L$92,B113,'8 день'!$S$5:$S$92)</f>
        <v>0</v>
      </c>
      <c r="L113" s="49">
        <f>SUMIF('9 день'!$L$5:$L$96,B113,'9 день'!$S$5:$S$96)</f>
        <v>0</v>
      </c>
      <c r="M113" s="110">
        <f>SUMIF('10 день'!$L$5:$L$93,B113,'10 день'!$S$5:$S$93)</f>
        <v>0</v>
      </c>
      <c r="N113" s="49">
        <f>SUMIF('11 день'!$L$5:$L$92,B113,'11 день'!$S$5:$S$92)</f>
        <v>0</v>
      </c>
      <c r="O113" s="110">
        <f>SUMIF('12 день'!$L$5:$L$91,B113,'12 день'!$S$5:$S$91)</f>
        <v>0</v>
      </c>
      <c r="P113" s="49">
        <f>SUMIF('13 день'!$L$5:$L$94,B113,'13 день'!$S$5:$S$94)</f>
        <v>0</v>
      </c>
      <c r="Q113" s="110">
        <f>SUMIF('14 день'!$L$5:$L$93,B113,'14 день'!$S$5:$S$93)</f>
        <v>0</v>
      </c>
      <c r="R113" s="49">
        <f>SUMIF('15 день'!$L$5:$L$94,B113,'15 день'!$S$5:$S$94)</f>
        <v>0</v>
      </c>
      <c r="S113" s="7">
        <f t="shared" si="2"/>
        <v>0</v>
      </c>
      <c r="T113" s="9">
        <f t="shared" si="3"/>
        <v>0</v>
      </c>
    </row>
    <row r="114" spans="1:20" x14ac:dyDescent="0.25">
      <c r="A114" s="1">
        <v>112</v>
      </c>
      <c r="B114" s="6" t="s">
        <v>36</v>
      </c>
      <c r="C114" s="9">
        <v>0</v>
      </c>
      <c r="D114" s="49">
        <f>SUMIF('1 день'!$L$5:$L$88,B114,'1 день'!$S$5:$S$88)</f>
        <v>0</v>
      </c>
      <c r="E114" s="110">
        <f>SUMIF('2 день'!$L$5:$L$96,B114,'2 день'!$S$5:$S$96)</f>
        <v>0</v>
      </c>
      <c r="F114" s="49">
        <f>SUMIF('3 день'!$L$5:$L$91,B114,'3 день'!$S$5:$S$91)</f>
        <v>0</v>
      </c>
      <c r="G114" s="110">
        <f>SUMIF('4 день'!$L$5:$L$96,B114,'4 день'!$S$5:$S$96)</f>
        <v>0</v>
      </c>
      <c r="H114" s="49">
        <f>SUMIF('5 день'!$L$5:$L$83,B114,'5 день'!$S$5:$S$83)</f>
        <v>0</v>
      </c>
      <c r="I114" s="110">
        <f>SUMIF('6 день'!$L$5:$L$96,B114,'6 день'!$S$5:$S$96)</f>
        <v>0</v>
      </c>
      <c r="J114" s="49">
        <f>SUMIF('7 день'!$L$5:$L$91,B114,'7 день'!$S$5:$S$91)</f>
        <v>0</v>
      </c>
      <c r="K114" s="110">
        <f>SUMIF('8 день'!$L$5:$L$92,B114,'8 день'!$S$5:$S$92)</f>
        <v>0</v>
      </c>
      <c r="L114" s="49">
        <f>SUMIF('9 день'!$L$5:$L$96,B114,'9 день'!$S$5:$S$96)</f>
        <v>0</v>
      </c>
      <c r="M114" s="110">
        <f>SUMIF('10 день'!$L$5:$L$93,B114,'10 день'!$S$5:$S$93)</f>
        <v>0</v>
      </c>
      <c r="N114" s="49">
        <f>SUMIF('11 день'!$L$5:$L$92,B114,'11 день'!$S$5:$S$92)</f>
        <v>0</v>
      </c>
      <c r="O114" s="110">
        <f>SUMIF('12 день'!$L$5:$L$91,B114,'12 день'!$S$5:$S$91)</f>
        <v>0</v>
      </c>
      <c r="P114" s="49">
        <f>SUMIF('13 день'!$L$5:$L$94,B114,'13 день'!$S$5:$S$94)</f>
        <v>0</v>
      </c>
      <c r="Q114" s="110">
        <f>SUMIF('14 день'!$L$5:$L$93,B114,'14 день'!$S$5:$S$93)</f>
        <v>0</v>
      </c>
      <c r="R114" s="49">
        <f>SUMIF('15 день'!$L$5:$L$94,B114,'15 день'!$S$5:$S$94)</f>
        <v>0</v>
      </c>
      <c r="S114" s="7">
        <f t="shared" si="2"/>
        <v>0</v>
      </c>
      <c r="T114" s="9">
        <f t="shared" si="3"/>
        <v>0</v>
      </c>
    </row>
    <row r="115" spans="1:20" x14ac:dyDescent="0.25">
      <c r="A115" s="1">
        <v>113</v>
      </c>
      <c r="B115" s="6" t="s">
        <v>37</v>
      </c>
      <c r="C115" s="9">
        <v>0</v>
      </c>
      <c r="D115" s="49">
        <f>SUMIF('1 день'!$L$5:$L$88,B115,'1 день'!$S$5:$S$88)</f>
        <v>0</v>
      </c>
      <c r="E115" s="110">
        <f>SUMIF('2 день'!$L$5:$L$96,B115,'2 день'!$S$5:$S$96)</f>
        <v>0</v>
      </c>
      <c r="F115" s="49">
        <f>SUMIF('3 день'!$L$5:$L$91,B115,'3 день'!$S$5:$S$91)</f>
        <v>0</v>
      </c>
      <c r="G115" s="110">
        <f>SUMIF('4 день'!$L$5:$L$96,B115,'4 день'!$S$5:$S$96)</f>
        <v>0</v>
      </c>
      <c r="H115" s="49">
        <f>SUMIF('5 день'!$L$5:$L$83,B115,'5 день'!$S$5:$S$83)</f>
        <v>0</v>
      </c>
      <c r="I115" s="110">
        <f>SUMIF('6 день'!$L$5:$L$96,B115,'6 день'!$S$5:$S$96)</f>
        <v>0</v>
      </c>
      <c r="J115" s="49">
        <f>SUMIF('7 день'!$L$5:$L$91,B115,'7 день'!$S$5:$S$91)</f>
        <v>0</v>
      </c>
      <c r="K115" s="110">
        <f>SUMIF('8 день'!$L$5:$L$92,B115,'8 день'!$S$5:$S$92)</f>
        <v>0</v>
      </c>
      <c r="L115" s="49">
        <f>SUMIF('9 день'!$L$5:$L$96,B115,'9 день'!$S$5:$S$96)</f>
        <v>0</v>
      </c>
      <c r="M115" s="110">
        <f>SUMIF('10 день'!$L$5:$L$93,B115,'10 день'!$S$5:$S$93)</f>
        <v>0</v>
      </c>
      <c r="N115" s="49">
        <f>SUMIF('11 день'!$L$5:$L$92,B115,'11 день'!$S$5:$S$92)</f>
        <v>0</v>
      </c>
      <c r="O115" s="110">
        <f>SUMIF('12 день'!$L$5:$L$91,B115,'12 день'!$S$5:$S$91)</f>
        <v>0</v>
      </c>
      <c r="P115" s="49">
        <f>SUMIF('13 день'!$L$5:$L$94,B115,'13 день'!$S$5:$S$94)</f>
        <v>0</v>
      </c>
      <c r="Q115" s="110">
        <f>SUMIF('14 день'!$L$5:$L$93,B115,'14 день'!$S$5:$S$93)</f>
        <v>0</v>
      </c>
      <c r="R115" s="49">
        <f>SUMIF('15 день'!$L$5:$L$94,B115,'15 день'!$S$5:$S$94)</f>
        <v>0</v>
      </c>
      <c r="S115" s="7">
        <f t="shared" si="2"/>
        <v>0</v>
      </c>
      <c r="T115" s="9">
        <f t="shared" si="3"/>
        <v>0</v>
      </c>
    </row>
    <row r="116" spans="1:20" x14ac:dyDescent="0.25">
      <c r="A116" s="1">
        <v>114</v>
      </c>
      <c r="B116" s="6" t="s">
        <v>38</v>
      </c>
      <c r="C116" s="9">
        <v>0</v>
      </c>
      <c r="D116" s="49">
        <f>SUMIF('1 день'!$L$5:$L$88,B116,'1 день'!$S$5:$S$88)</f>
        <v>0</v>
      </c>
      <c r="E116" s="110">
        <f>SUMIF('2 день'!$L$5:$L$96,B116,'2 день'!$S$5:$S$96)</f>
        <v>0</v>
      </c>
      <c r="F116" s="49">
        <f>SUMIF('3 день'!$L$5:$L$91,B116,'3 день'!$S$5:$S$91)</f>
        <v>0</v>
      </c>
      <c r="G116" s="110">
        <f>SUMIF('4 день'!$L$5:$L$96,B116,'4 день'!$S$5:$S$96)</f>
        <v>0</v>
      </c>
      <c r="H116" s="49">
        <f>SUMIF('5 день'!$L$5:$L$83,B116,'5 день'!$S$5:$S$83)</f>
        <v>0</v>
      </c>
      <c r="I116" s="110">
        <f>SUMIF('6 день'!$L$5:$L$96,B116,'6 день'!$S$5:$S$96)</f>
        <v>0</v>
      </c>
      <c r="J116" s="49">
        <f>SUMIF('7 день'!$L$5:$L$91,B116,'7 день'!$S$5:$S$91)</f>
        <v>0</v>
      </c>
      <c r="K116" s="110">
        <f>SUMIF('8 день'!$L$5:$L$92,B116,'8 день'!$S$5:$S$92)</f>
        <v>0</v>
      </c>
      <c r="L116" s="49">
        <f>SUMIF('9 день'!$L$5:$L$96,B116,'9 день'!$S$5:$S$96)</f>
        <v>0</v>
      </c>
      <c r="M116" s="110">
        <f>SUMIF('10 день'!$L$5:$L$93,B116,'10 день'!$S$5:$S$93)</f>
        <v>0</v>
      </c>
      <c r="N116" s="49">
        <f>SUMIF('11 день'!$L$5:$L$92,B116,'11 день'!$S$5:$S$92)</f>
        <v>0</v>
      </c>
      <c r="O116" s="110">
        <f>SUMIF('12 день'!$L$5:$L$91,B116,'12 день'!$S$5:$S$91)</f>
        <v>0</v>
      </c>
      <c r="P116" s="49">
        <f>SUMIF('13 день'!$L$5:$L$94,B116,'13 день'!$S$5:$S$94)</f>
        <v>0</v>
      </c>
      <c r="Q116" s="110">
        <f>SUMIF('14 день'!$L$5:$L$93,B116,'14 день'!$S$5:$S$93)</f>
        <v>0</v>
      </c>
      <c r="R116" s="49">
        <f>SUMIF('15 день'!$L$5:$L$94,B116,'15 день'!$S$5:$S$94)</f>
        <v>0</v>
      </c>
      <c r="S116" s="7">
        <f t="shared" si="2"/>
        <v>0</v>
      </c>
      <c r="T116" s="9">
        <f t="shared" si="3"/>
        <v>0</v>
      </c>
    </row>
    <row r="117" spans="1:20" x14ac:dyDescent="0.25">
      <c r="A117" s="1">
        <v>115</v>
      </c>
      <c r="B117" s="6" t="s">
        <v>39</v>
      </c>
      <c r="C117" s="9">
        <v>0</v>
      </c>
      <c r="D117" s="49">
        <f>SUMIF('1 день'!$L$5:$L$88,B117,'1 день'!$S$5:$S$88)</f>
        <v>0</v>
      </c>
      <c r="E117" s="110">
        <f>SUMIF('2 день'!$L$5:$L$96,B117,'2 день'!$S$5:$S$96)</f>
        <v>0</v>
      </c>
      <c r="F117" s="49">
        <f>SUMIF('3 день'!$L$5:$L$91,B117,'3 день'!$S$5:$S$91)</f>
        <v>0</v>
      </c>
      <c r="G117" s="110">
        <f>SUMIF('4 день'!$L$5:$L$96,B117,'4 день'!$S$5:$S$96)</f>
        <v>0</v>
      </c>
      <c r="H117" s="49">
        <f>SUMIF('5 день'!$L$5:$L$83,B117,'5 день'!$S$5:$S$83)</f>
        <v>0</v>
      </c>
      <c r="I117" s="110">
        <f>SUMIF('6 день'!$L$5:$L$96,B117,'6 день'!$S$5:$S$96)</f>
        <v>0</v>
      </c>
      <c r="J117" s="49">
        <f>SUMIF('7 день'!$L$5:$L$91,B117,'7 день'!$S$5:$S$91)</f>
        <v>0</v>
      </c>
      <c r="K117" s="110">
        <f>SUMIF('8 день'!$L$5:$L$92,B117,'8 день'!$S$5:$S$92)</f>
        <v>0</v>
      </c>
      <c r="L117" s="49">
        <f>SUMIF('9 день'!$L$5:$L$96,B117,'9 день'!$S$5:$S$96)</f>
        <v>0</v>
      </c>
      <c r="M117" s="110">
        <f>SUMIF('10 день'!$L$5:$L$93,B117,'10 день'!$S$5:$S$93)</f>
        <v>0</v>
      </c>
      <c r="N117" s="49">
        <f>SUMIF('11 день'!$L$5:$L$92,B117,'11 день'!$S$5:$S$92)</f>
        <v>0</v>
      </c>
      <c r="O117" s="110">
        <f>SUMIF('12 день'!$L$5:$L$91,B117,'12 день'!$S$5:$S$91)</f>
        <v>0</v>
      </c>
      <c r="P117" s="49">
        <f>SUMIF('13 день'!$L$5:$L$94,B117,'13 день'!$S$5:$S$94)</f>
        <v>0</v>
      </c>
      <c r="Q117" s="110">
        <f>SUMIF('14 день'!$L$5:$L$93,B117,'14 день'!$S$5:$S$93)</f>
        <v>0</v>
      </c>
      <c r="R117" s="49">
        <f>SUMIF('15 день'!$L$5:$L$94,B117,'15 день'!$S$5:$S$94)</f>
        <v>0</v>
      </c>
      <c r="S117" s="7">
        <f t="shared" si="2"/>
        <v>0</v>
      </c>
      <c r="T117" s="9">
        <f t="shared" si="3"/>
        <v>0</v>
      </c>
    </row>
    <row r="118" spans="1:20" x14ac:dyDescent="0.25">
      <c r="A118" s="1">
        <v>116</v>
      </c>
      <c r="B118" s="6" t="s">
        <v>40</v>
      </c>
      <c r="C118" s="9">
        <v>0</v>
      </c>
      <c r="D118" s="49">
        <f>SUMIF('1 день'!$L$5:$L$88,B118,'1 день'!$S$5:$S$88)</f>
        <v>0</v>
      </c>
      <c r="E118" s="110">
        <f>SUMIF('2 день'!$L$5:$L$96,B118,'2 день'!$S$5:$S$96)</f>
        <v>0</v>
      </c>
      <c r="F118" s="49">
        <f>SUMIF('3 день'!$L$5:$L$91,B118,'3 день'!$S$5:$S$91)</f>
        <v>0</v>
      </c>
      <c r="G118" s="110">
        <f>SUMIF('4 день'!$L$5:$L$96,B118,'4 день'!$S$5:$S$96)</f>
        <v>0</v>
      </c>
      <c r="H118" s="49">
        <f>SUMIF('5 день'!$L$5:$L$83,B118,'5 день'!$S$5:$S$83)</f>
        <v>0</v>
      </c>
      <c r="I118" s="110">
        <f>SUMIF('6 день'!$L$5:$L$96,B118,'6 день'!$S$5:$S$96)</f>
        <v>0</v>
      </c>
      <c r="J118" s="49">
        <f>SUMIF('7 день'!$L$5:$L$91,B118,'7 день'!$S$5:$S$91)</f>
        <v>0</v>
      </c>
      <c r="K118" s="110">
        <f>SUMIF('8 день'!$L$5:$L$92,B118,'8 день'!$S$5:$S$92)</f>
        <v>0</v>
      </c>
      <c r="L118" s="49">
        <f>SUMIF('9 день'!$L$5:$L$96,B118,'9 день'!$S$5:$S$96)</f>
        <v>0</v>
      </c>
      <c r="M118" s="110">
        <f>SUMIF('10 день'!$L$5:$L$93,B118,'10 день'!$S$5:$S$93)</f>
        <v>0</v>
      </c>
      <c r="N118" s="49">
        <f>SUMIF('11 день'!$L$5:$L$92,B118,'11 день'!$S$5:$S$92)</f>
        <v>0</v>
      </c>
      <c r="O118" s="110">
        <f>SUMIF('12 день'!$L$5:$L$91,B118,'12 день'!$S$5:$S$91)</f>
        <v>0</v>
      </c>
      <c r="P118" s="49">
        <f>SUMIF('13 день'!$L$5:$L$94,B118,'13 день'!$S$5:$S$94)</f>
        <v>0</v>
      </c>
      <c r="Q118" s="110">
        <f>SUMIF('14 день'!$L$5:$L$93,B118,'14 день'!$S$5:$S$93)</f>
        <v>0</v>
      </c>
      <c r="R118" s="49">
        <f>SUMIF('15 день'!$L$5:$L$94,B118,'15 день'!$S$5:$S$94)</f>
        <v>0</v>
      </c>
      <c r="S118" s="7">
        <f t="shared" si="2"/>
        <v>0</v>
      </c>
      <c r="T118" s="9">
        <f t="shared" si="3"/>
        <v>0</v>
      </c>
    </row>
    <row r="119" spans="1:20" x14ac:dyDescent="0.25">
      <c r="A119" s="1">
        <v>117</v>
      </c>
      <c r="B119" s="6" t="s">
        <v>41</v>
      </c>
      <c r="C119" s="9">
        <v>0</v>
      </c>
      <c r="D119" s="49">
        <f>SUMIF('1 день'!$L$5:$L$88,B119,'1 день'!$S$5:$S$88)</f>
        <v>0</v>
      </c>
      <c r="E119" s="110">
        <f>SUMIF('2 день'!$L$5:$L$96,B119,'2 день'!$S$5:$S$96)</f>
        <v>0</v>
      </c>
      <c r="F119" s="49">
        <f>SUMIF('3 день'!$L$5:$L$91,B119,'3 день'!$S$5:$S$91)</f>
        <v>0</v>
      </c>
      <c r="G119" s="110">
        <f>SUMIF('4 день'!$L$5:$L$96,B119,'4 день'!$S$5:$S$96)</f>
        <v>0</v>
      </c>
      <c r="H119" s="49">
        <f>SUMIF('5 день'!$L$5:$L$83,B119,'5 день'!$S$5:$S$83)</f>
        <v>0</v>
      </c>
      <c r="I119" s="110">
        <f>SUMIF('6 день'!$L$5:$L$96,B119,'6 день'!$S$5:$S$96)</f>
        <v>0</v>
      </c>
      <c r="J119" s="49">
        <f>SUMIF('7 день'!$L$5:$L$91,B119,'7 день'!$S$5:$S$91)</f>
        <v>0</v>
      </c>
      <c r="K119" s="110">
        <f>SUMIF('8 день'!$L$5:$L$92,B119,'8 день'!$S$5:$S$92)</f>
        <v>0</v>
      </c>
      <c r="L119" s="49">
        <f>SUMIF('9 день'!$L$5:$L$96,B119,'9 день'!$S$5:$S$96)</f>
        <v>0</v>
      </c>
      <c r="M119" s="110">
        <f>SUMIF('10 день'!$L$5:$L$93,B119,'10 день'!$S$5:$S$93)</f>
        <v>0</v>
      </c>
      <c r="N119" s="49">
        <f>SUMIF('11 день'!$L$5:$L$92,B119,'11 день'!$S$5:$S$92)</f>
        <v>0</v>
      </c>
      <c r="O119" s="110">
        <f>SUMIF('12 день'!$L$5:$L$91,B119,'12 день'!$S$5:$S$91)</f>
        <v>0</v>
      </c>
      <c r="P119" s="49">
        <f>SUMIF('13 день'!$L$5:$L$94,B119,'13 день'!$S$5:$S$94)</f>
        <v>0</v>
      </c>
      <c r="Q119" s="110">
        <f>SUMIF('14 день'!$L$5:$L$93,B119,'14 день'!$S$5:$S$93)</f>
        <v>0</v>
      </c>
      <c r="R119" s="49">
        <f>SUMIF('15 день'!$L$5:$L$94,B119,'15 день'!$S$5:$S$94)</f>
        <v>0</v>
      </c>
      <c r="S119" s="7">
        <f t="shared" si="2"/>
        <v>0</v>
      </c>
      <c r="T119" s="9">
        <f t="shared" si="3"/>
        <v>0</v>
      </c>
    </row>
    <row r="120" spans="1:20" x14ac:dyDescent="0.25">
      <c r="A120" s="1">
        <v>118</v>
      </c>
      <c r="B120" s="6" t="s">
        <v>42</v>
      </c>
      <c r="C120" s="9">
        <v>0</v>
      </c>
      <c r="D120" s="49">
        <f>SUMIF('1 день'!$L$5:$L$88,B120,'1 день'!$S$5:$S$88)</f>
        <v>0</v>
      </c>
      <c r="E120" s="110">
        <f>SUMIF('2 день'!$L$5:$L$96,B120,'2 день'!$S$5:$S$96)</f>
        <v>0</v>
      </c>
      <c r="F120" s="49">
        <f>SUMIF('3 день'!$L$5:$L$91,B120,'3 день'!$S$5:$S$91)</f>
        <v>0</v>
      </c>
      <c r="G120" s="110">
        <f>SUMIF('4 день'!$L$5:$L$96,B120,'4 день'!$S$5:$S$96)</f>
        <v>0</v>
      </c>
      <c r="H120" s="49">
        <f>SUMIF('5 день'!$L$5:$L$83,B120,'5 день'!$S$5:$S$83)</f>
        <v>0</v>
      </c>
      <c r="I120" s="110">
        <f>SUMIF('6 день'!$L$5:$L$96,B120,'6 день'!$S$5:$S$96)</f>
        <v>0</v>
      </c>
      <c r="J120" s="49">
        <f>SUMIF('7 день'!$L$5:$L$91,B120,'7 день'!$S$5:$S$91)</f>
        <v>0</v>
      </c>
      <c r="K120" s="110">
        <f>SUMIF('8 день'!$L$5:$L$92,B120,'8 день'!$S$5:$S$92)</f>
        <v>0</v>
      </c>
      <c r="L120" s="49">
        <f>SUMIF('9 день'!$L$5:$L$96,B120,'9 день'!$S$5:$S$96)</f>
        <v>0</v>
      </c>
      <c r="M120" s="110">
        <f>SUMIF('10 день'!$L$5:$L$93,B120,'10 день'!$S$5:$S$93)</f>
        <v>0</v>
      </c>
      <c r="N120" s="49">
        <f>SUMIF('11 день'!$L$5:$L$92,B120,'11 день'!$S$5:$S$92)</f>
        <v>0</v>
      </c>
      <c r="O120" s="110">
        <f>SUMIF('12 день'!$L$5:$L$91,B120,'12 день'!$S$5:$S$91)</f>
        <v>0</v>
      </c>
      <c r="P120" s="49">
        <f>SUMIF('13 день'!$L$5:$L$94,B120,'13 день'!$S$5:$S$94)</f>
        <v>0</v>
      </c>
      <c r="Q120" s="110">
        <f>SUMIF('14 день'!$L$5:$L$93,B120,'14 день'!$S$5:$S$93)</f>
        <v>0</v>
      </c>
      <c r="R120" s="49">
        <f>SUMIF('15 день'!$L$5:$L$94,B120,'15 день'!$S$5:$S$94)</f>
        <v>0</v>
      </c>
      <c r="S120" s="7">
        <f t="shared" si="2"/>
        <v>0</v>
      </c>
      <c r="T120" s="9">
        <f t="shared" si="3"/>
        <v>0</v>
      </c>
    </row>
    <row r="121" spans="1:20" x14ac:dyDescent="0.25">
      <c r="A121" s="1">
        <v>119</v>
      </c>
      <c r="B121" s="6" t="s">
        <v>43</v>
      </c>
      <c r="C121" s="9">
        <v>0</v>
      </c>
      <c r="D121" s="49">
        <f>SUMIF('1 день'!$L$5:$L$88,B121,'1 день'!$S$5:$S$88)</f>
        <v>0</v>
      </c>
      <c r="E121" s="110">
        <f>SUMIF('2 день'!$L$5:$L$96,B121,'2 день'!$S$5:$S$96)</f>
        <v>0</v>
      </c>
      <c r="F121" s="49">
        <f>SUMIF('3 день'!$L$5:$L$91,B121,'3 день'!$S$5:$S$91)</f>
        <v>0</v>
      </c>
      <c r="G121" s="110">
        <f>SUMIF('4 день'!$L$5:$L$96,B121,'4 день'!$S$5:$S$96)</f>
        <v>0</v>
      </c>
      <c r="H121" s="49">
        <f>SUMIF('5 день'!$L$5:$L$83,B121,'5 день'!$S$5:$S$83)</f>
        <v>0</v>
      </c>
      <c r="I121" s="110">
        <f>SUMIF('6 день'!$L$5:$L$96,B121,'6 день'!$S$5:$S$96)</f>
        <v>0</v>
      </c>
      <c r="J121" s="49">
        <f>SUMIF('7 день'!$L$5:$L$91,B121,'7 день'!$S$5:$S$91)</f>
        <v>0</v>
      </c>
      <c r="K121" s="110">
        <f>SUMIF('8 день'!$L$5:$L$92,B121,'8 день'!$S$5:$S$92)</f>
        <v>0</v>
      </c>
      <c r="L121" s="49">
        <f>SUMIF('9 день'!$L$5:$L$96,B121,'9 день'!$S$5:$S$96)</f>
        <v>0</v>
      </c>
      <c r="M121" s="110">
        <f>SUMIF('10 день'!$L$5:$L$93,B121,'10 день'!$S$5:$S$93)</f>
        <v>0</v>
      </c>
      <c r="N121" s="49">
        <f>SUMIF('11 день'!$L$5:$L$92,B121,'11 день'!$S$5:$S$92)</f>
        <v>0</v>
      </c>
      <c r="O121" s="110">
        <f>SUMIF('12 день'!$L$5:$L$91,B121,'12 день'!$S$5:$S$91)</f>
        <v>0</v>
      </c>
      <c r="P121" s="49">
        <f>SUMIF('13 день'!$L$5:$L$94,B121,'13 день'!$S$5:$S$94)</f>
        <v>0</v>
      </c>
      <c r="Q121" s="110">
        <f>SUMIF('14 день'!$L$5:$L$93,B121,'14 день'!$S$5:$S$93)</f>
        <v>0</v>
      </c>
      <c r="R121" s="49">
        <f>SUMIF('15 день'!$L$5:$L$94,B121,'15 день'!$S$5:$S$94)</f>
        <v>0</v>
      </c>
      <c r="S121" s="7">
        <f t="shared" si="2"/>
        <v>0</v>
      </c>
      <c r="T121" s="9">
        <f t="shared" si="3"/>
        <v>0</v>
      </c>
    </row>
    <row r="122" spans="1:20" x14ac:dyDescent="0.25">
      <c r="A122" s="1">
        <v>120</v>
      </c>
      <c r="B122" s="6" t="s">
        <v>44</v>
      </c>
      <c r="C122" s="9">
        <v>0</v>
      </c>
      <c r="D122" s="49">
        <f>SUMIF('1 день'!$L$5:$L$88,B122,'1 день'!$S$5:$S$88)</f>
        <v>0</v>
      </c>
      <c r="E122" s="110">
        <f>SUMIF('2 день'!$L$5:$L$96,B122,'2 день'!$S$5:$S$96)</f>
        <v>0</v>
      </c>
      <c r="F122" s="49">
        <f>SUMIF('3 день'!$L$5:$L$91,B122,'3 день'!$S$5:$S$91)</f>
        <v>0</v>
      </c>
      <c r="G122" s="110">
        <f>SUMIF('4 день'!$L$5:$L$96,B122,'4 день'!$S$5:$S$96)</f>
        <v>0</v>
      </c>
      <c r="H122" s="49">
        <f>SUMIF('5 день'!$L$5:$L$83,B122,'5 день'!$S$5:$S$83)</f>
        <v>0</v>
      </c>
      <c r="I122" s="110">
        <f>SUMIF('6 день'!$L$5:$L$96,B122,'6 день'!$S$5:$S$96)</f>
        <v>0</v>
      </c>
      <c r="J122" s="49">
        <f>SUMIF('7 день'!$L$5:$L$91,B122,'7 день'!$S$5:$S$91)</f>
        <v>0</v>
      </c>
      <c r="K122" s="110">
        <f>SUMIF('8 день'!$L$5:$L$92,B122,'8 день'!$S$5:$S$92)</f>
        <v>0</v>
      </c>
      <c r="L122" s="49">
        <f>SUMIF('9 день'!$L$5:$L$96,B122,'9 день'!$S$5:$S$96)</f>
        <v>0</v>
      </c>
      <c r="M122" s="110">
        <f>SUMIF('10 день'!$L$5:$L$93,B122,'10 день'!$S$5:$S$93)</f>
        <v>0</v>
      </c>
      <c r="N122" s="49">
        <f>SUMIF('11 день'!$L$5:$L$92,B122,'11 день'!$S$5:$S$92)</f>
        <v>0</v>
      </c>
      <c r="O122" s="110">
        <f>SUMIF('12 день'!$L$5:$L$91,B122,'12 день'!$S$5:$S$91)</f>
        <v>0</v>
      </c>
      <c r="P122" s="49">
        <f>SUMIF('13 день'!$L$5:$L$94,B122,'13 день'!$S$5:$S$94)</f>
        <v>0</v>
      </c>
      <c r="Q122" s="110">
        <f>SUMIF('14 день'!$L$5:$L$93,B122,'14 день'!$S$5:$S$93)</f>
        <v>0</v>
      </c>
      <c r="R122" s="49">
        <f>SUMIF('15 день'!$L$5:$L$94,B122,'15 день'!$S$5:$S$94)</f>
        <v>0</v>
      </c>
      <c r="S122" s="7">
        <f t="shared" si="2"/>
        <v>0</v>
      </c>
      <c r="T122" s="9">
        <f t="shared" si="3"/>
        <v>0</v>
      </c>
    </row>
    <row r="123" spans="1:20" x14ac:dyDescent="0.25">
      <c r="A123" s="1">
        <v>121</v>
      </c>
      <c r="B123" s="6" t="s">
        <v>45</v>
      </c>
      <c r="C123" s="9">
        <v>0</v>
      </c>
      <c r="D123" s="49">
        <f>SUMIF('1 день'!$L$5:$L$88,B123,'1 день'!$S$5:$S$88)</f>
        <v>0</v>
      </c>
      <c r="E123" s="110">
        <f>SUMIF('2 день'!$L$5:$L$96,B123,'2 день'!$S$5:$S$96)</f>
        <v>0</v>
      </c>
      <c r="F123" s="49">
        <f>SUMIF('3 день'!$L$5:$L$91,B123,'3 день'!$S$5:$S$91)</f>
        <v>0</v>
      </c>
      <c r="G123" s="110">
        <f>SUMIF('4 день'!$L$5:$L$96,B123,'4 день'!$S$5:$S$96)</f>
        <v>0</v>
      </c>
      <c r="H123" s="49">
        <f>SUMIF('5 день'!$L$5:$L$83,B123,'5 день'!$S$5:$S$83)</f>
        <v>0</v>
      </c>
      <c r="I123" s="110">
        <f>SUMIF('6 день'!$L$5:$L$96,B123,'6 день'!$S$5:$S$96)</f>
        <v>0</v>
      </c>
      <c r="J123" s="49">
        <f>SUMIF('7 день'!$L$5:$L$91,B123,'7 день'!$S$5:$S$91)</f>
        <v>0</v>
      </c>
      <c r="K123" s="110">
        <f>SUMIF('8 день'!$L$5:$L$92,B123,'8 день'!$S$5:$S$92)</f>
        <v>0</v>
      </c>
      <c r="L123" s="49">
        <f>SUMIF('9 день'!$L$5:$L$96,B123,'9 день'!$S$5:$S$96)</f>
        <v>0</v>
      </c>
      <c r="M123" s="110">
        <f>SUMIF('10 день'!$L$5:$L$93,B123,'10 день'!$S$5:$S$93)</f>
        <v>0</v>
      </c>
      <c r="N123" s="49">
        <f>SUMIF('11 день'!$L$5:$L$92,B123,'11 день'!$S$5:$S$92)</f>
        <v>0</v>
      </c>
      <c r="O123" s="110">
        <f>SUMIF('12 день'!$L$5:$L$91,B123,'12 день'!$S$5:$S$91)</f>
        <v>0</v>
      </c>
      <c r="P123" s="49">
        <f>SUMIF('13 день'!$L$5:$L$94,B123,'13 день'!$S$5:$S$94)</f>
        <v>0</v>
      </c>
      <c r="Q123" s="110">
        <f>SUMIF('14 день'!$L$5:$L$93,B123,'14 день'!$S$5:$S$93)</f>
        <v>0</v>
      </c>
      <c r="R123" s="49">
        <f>SUMIF('15 день'!$L$5:$L$94,B123,'15 день'!$S$5:$S$94)</f>
        <v>0</v>
      </c>
      <c r="S123" s="7">
        <f t="shared" si="2"/>
        <v>0</v>
      </c>
      <c r="T123" s="9">
        <f t="shared" si="3"/>
        <v>0</v>
      </c>
    </row>
    <row r="124" spans="1:20" x14ac:dyDescent="0.25">
      <c r="A124" s="1">
        <v>122</v>
      </c>
      <c r="B124" s="6" t="s">
        <v>46</v>
      </c>
      <c r="C124" s="9">
        <v>0</v>
      </c>
      <c r="D124" s="49">
        <f>SUMIF('1 день'!$L$5:$L$88,B124,'1 день'!$S$5:$S$88)</f>
        <v>0</v>
      </c>
      <c r="E124" s="110">
        <f>SUMIF('2 день'!$L$5:$L$96,B124,'2 день'!$S$5:$S$96)</f>
        <v>0</v>
      </c>
      <c r="F124" s="49">
        <f>SUMIF('3 день'!$L$5:$L$91,B124,'3 день'!$S$5:$S$91)</f>
        <v>0</v>
      </c>
      <c r="G124" s="110">
        <f>SUMIF('4 день'!$L$5:$L$96,B124,'4 день'!$S$5:$S$96)</f>
        <v>0</v>
      </c>
      <c r="H124" s="49">
        <f>SUMIF('5 день'!$L$5:$L$83,B124,'5 день'!$S$5:$S$83)</f>
        <v>0</v>
      </c>
      <c r="I124" s="110">
        <f>SUMIF('6 день'!$L$5:$L$96,B124,'6 день'!$S$5:$S$96)</f>
        <v>0</v>
      </c>
      <c r="J124" s="49">
        <f>SUMIF('7 день'!$L$5:$L$91,B124,'7 день'!$S$5:$S$91)</f>
        <v>0</v>
      </c>
      <c r="K124" s="110">
        <f>SUMIF('8 день'!$L$5:$L$92,B124,'8 день'!$S$5:$S$92)</f>
        <v>0</v>
      </c>
      <c r="L124" s="49">
        <f>SUMIF('9 день'!$L$5:$L$96,B124,'9 день'!$S$5:$S$96)</f>
        <v>0</v>
      </c>
      <c r="M124" s="110">
        <f>SUMIF('10 день'!$L$5:$L$93,B124,'10 день'!$S$5:$S$93)</f>
        <v>0</v>
      </c>
      <c r="N124" s="49">
        <f>SUMIF('11 день'!$L$5:$L$92,B124,'11 день'!$S$5:$S$92)</f>
        <v>0</v>
      </c>
      <c r="O124" s="110">
        <f>SUMIF('12 день'!$L$5:$L$91,B124,'12 день'!$S$5:$S$91)</f>
        <v>0</v>
      </c>
      <c r="P124" s="49">
        <f>SUMIF('13 день'!$L$5:$L$94,B124,'13 день'!$S$5:$S$94)</f>
        <v>0</v>
      </c>
      <c r="Q124" s="110">
        <f>SUMIF('14 день'!$L$5:$L$93,B124,'14 день'!$S$5:$S$93)</f>
        <v>0</v>
      </c>
      <c r="R124" s="49">
        <f>SUMIF('15 день'!$L$5:$L$94,B124,'15 день'!$S$5:$S$94)</f>
        <v>0</v>
      </c>
      <c r="S124" s="7">
        <f t="shared" si="2"/>
        <v>0</v>
      </c>
      <c r="T124" s="9">
        <f t="shared" si="3"/>
        <v>0</v>
      </c>
    </row>
    <row r="125" spans="1:20" x14ac:dyDescent="0.25">
      <c r="A125" s="1">
        <v>123</v>
      </c>
      <c r="B125" s="6" t="s">
        <v>47</v>
      </c>
      <c r="C125" s="9">
        <v>0</v>
      </c>
      <c r="D125" s="49">
        <f>SUMIF('1 день'!$L$5:$L$88,B125,'1 день'!$S$5:$S$88)</f>
        <v>0</v>
      </c>
      <c r="E125" s="110">
        <f>SUMIF('2 день'!$L$5:$L$96,B125,'2 день'!$S$5:$S$96)</f>
        <v>0</v>
      </c>
      <c r="F125" s="49">
        <f>SUMIF('3 день'!$L$5:$L$91,B125,'3 день'!$S$5:$S$91)</f>
        <v>0</v>
      </c>
      <c r="G125" s="110">
        <f>SUMIF('4 день'!$L$5:$L$96,B125,'4 день'!$S$5:$S$96)</f>
        <v>0</v>
      </c>
      <c r="H125" s="49">
        <f>SUMIF('5 день'!$L$5:$L$83,B125,'5 день'!$S$5:$S$83)</f>
        <v>0</v>
      </c>
      <c r="I125" s="110">
        <f>SUMIF('6 день'!$L$5:$L$96,B125,'6 день'!$S$5:$S$96)</f>
        <v>0</v>
      </c>
      <c r="J125" s="49">
        <f>SUMIF('7 день'!$L$5:$L$91,B125,'7 день'!$S$5:$S$91)</f>
        <v>0</v>
      </c>
      <c r="K125" s="110">
        <f>SUMIF('8 день'!$L$5:$L$92,B125,'8 день'!$S$5:$S$92)</f>
        <v>0</v>
      </c>
      <c r="L125" s="49">
        <f>SUMIF('9 день'!$L$5:$L$96,B125,'9 день'!$S$5:$S$96)</f>
        <v>0</v>
      </c>
      <c r="M125" s="110">
        <f>SUMIF('10 день'!$L$5:$L$93,B125,'10 день'!$S$5:$S$93)</f>
        <v>0</v>
      </c>
      <c r="N125" s="49">
        <f>SUMIF('11 день'!$L$5:$L$92,B125,'11 день'!$S$5:$S$92)</f>
        <v>0</v>
      </c>
      <c r="O125" s="110">
        <f>SUMIF('12 день'!$L$5:$L$91,B125,'12 день'!$S$5:$S$91)</f>
        <v>0</v>
      </c>
      <c r="P125" s="49">
        <f>SUMIF('13 день'!$L$5:$L$94,B125,'13 день'!$S$5:$S$94)</f>
        <v>0</v>
      </c>
      <c r="Q125" s="110">
        <f>SUMIF('14 день'!$L$5:$L$93,B125,'14 день'!$S$5:$S$93)</f>
        <v>0</v>
      </c>
      <c r="R125" s="49">
        <f>SUMIF('15 день'!$L$5:$L$94,B125,'15 день'!$S$5:$S$94)</f>
        <v>0</v>
      </c>
      <c r="S125" s="7">
        <f t="shared" si="2"/>
        <v>0</v>
      </c>
      <c r="T125" s="9">
        <f t="shared" si="3"/>
        <v>0</v>
      </c>
    </row>
    <row r="126" spans="1:20" x14ac:dyDescent="0.25">
      <c r="A126" s="1">
        <v>124</v>
      </c>
      <c r="B126" s="6" t="s">
        <v>48</v>
      </c>
      <c r="C126" s="9">
        <v>0</v>
      </c>
      <c r="D126" s="49">
        <f>SUMIF('1 день'!$L$5:$L$88,B126,'1 день'!$S$5:$S$88)</f>
        <v>0</v>
      </c>
      <c r="E126" s="110">
        <f>SUMIF('2 день'!$L$5:$L$96,B126,'2 день'!$S$5:$S$96)</f>
        <v>0</v>
      </c>
      <c r="F126" s="49">
        <f>SUMIF('3 день'!$L$5:$L$91,B126,'3 день'!$S$5:$S$91)</f>
        <v>0</v>
      </c>
      <c r="G126" s="110">
        <f>SUMIF('4 день'!$L$5:$L$96,B126,'4 день'!$S$5:$S$96)</f>
        <v>0</v>
      </c>
      <c r="H126" s="49">
        <f>SUMIF('5 день'!$L$5:$L$83,B126,'5 день'!$S$5:$S$83)</f>
        <v>0</v>
      </c>
      <c r="I126" s="110">
        <f>SUMIF('6 день'!$L$5:$L$96,B126,'6 день'!$S$5:$S$96)</f>
        <v>0</v>
      </c>
      <c r="J126" s="49">
        <f>SUMIF('7 день'!$L$5:$L$91,B126,'7 день'!$S$5:$S$91)</f>
        <v>0</v>
      </c>
      <c r="K126" s="110">
        <f>SUMIF('8 день'!$L$5:$L$92,B126,'8 день'!$S$5:$S$92)</f>
        <v>0</v>
      </c>
      <c r="L126" s="49">
        <f>SUMIF('9 день'!$L$5:$L$96,B126,'9 день'!$S$5:$S$96)</f>
        <v>0</v>
      </c>
      <c r="M126" s="110">
        <f>SUMIF('10 день'!$L$5:$L$93,B126,'10 день'!$S$5:$S$93)</f>
        <v>0</v>
      </c>
      <c r="N126" s="49">
        <f>SUMIF('11 день'!$L$5:$L$92,B126,'11 день'!$S$5:$S$92)</f>
        <v>0</v>
      </c>
      <c r="O126" s="110">
        <f>SUMIF('12 день'!$L$5:$L$91,B126,'12 день'!$S$5:$S$91)</f>
        <v>0</v>
      </c>
      <c r="P126" s="49">
        <f>SUMIF('13 день'!$L$5:$L$94,B126,'13 день'!$S$5:$S$94)</f>
        <v>0</v>
      </c>
      <c r="Q126" s="110">
        <f>SUMIF('14 день'!$L$5:$L$93,B126,'14 день'!$S$5:$S$93)</f>
        <v>0</v>
      </c>
      <c r="R126" s="49">
        <f>SUMIF('15 день'!$L$5:$L$94,B126,'15 день'!$S$5:$S$94)</f>
        <v>0</v>
      </c>
      <c r="S126" s="7">
        <f t="shared" si="2"/>
        <v>0</v>
      </c>
      <c r="T126" s="9">
        <f t="shared" si="3"/>
        <v>0</v>
      </c>
    </row>
    <row r="127" spans="1:20" x14ac:dyDescent="0.25">
      <c r="A127" s="1">
        <v>125</v>
      </c>
      <c r="B127" s="6" t="s">
        <v>49</v>
      </c>
      <c r="C127" s="9">
        <v>0</v>
      </c>
      <c r="D127" s="49">
        <f>SUMIF('1 день'!$L$5:$L$88,B127,'1 день'!$S$5:$S$88)</f>
        <v>0</v>
      </c>
      <c r="E127" s="110">
        <f>SUMIF('2 день'!$L$5:$L$96,B127,'2 день'!$S$5:$S$96)</f>
        <v>0</v>
      </c>
      <c r="F127" s="49">
        <f>SUMIF('3 день'!$L$5:$L$91,B127,'3 день'!$S$5:$S$91)</f>
        <v>0</v>
      </c>
      <c r="G127" s="110">
        <f>SUMIF('4 день'!$L$5:$L$96,B127,'4 день'!$S$5:$S$96)</f>
        <v>0</v>
      </c>
      <c r="H127" s="49">
        <f>SUMIF('5 день'!$L$5:$L$83,B127,'5 день'!$S$5:$S$83)</f>
        <v>0</v>
      </c>
      <c r="I127" s="110">
        <f>SUMIF('6 день'!$L$5:$L$96,B127,'6 день'!$S$5:$S$96)</f>
        <v>0</v>
      </c>
      <c r="J127" s="49">
        <f>SUMIF('7 день'!$L$5:$L$91,B127,'7 день'!$S$5:$S$91)</f>
        <v>0</v>
      </c>
      <c r="K127" s="110">
        <f>SUMIF('8 день'!$L$5:$L$92,B127,'8 день'!$S$5:$S$92)</f>
        <v>0</v>
      </c>
      <c r="L127" s="49">
        <f>SUMIF('9 день'!$L$5:$L$96,B127,'9 день'!$S$5:$S$96)</f>
        <v>0</v>
      </c>
      <c r="M127" s="110">
        <f>SUMIF('10 день'!$L$5:$L$93,B127,'10 день'!$S$5:$S$93)</f>
        <v>0</v>
      </c>
      <c r="N127" s="49">
        <f>SUMIF('11 день'!$L$5:$L$92,B127,'11 день'!$S$5:$S$92)</f>
        <v>0</v>
      </c>
      <c r="O127" s="110">
        <f>SUMIF('12 день'!$L$5:$L$91,B127,'12 день'!$S$5:$S$91)</f>
        <v>0</v>
      </c>
      <c r="P127" s="49">
        <f>SUMIF('13 день'!$L$5:$L$94,B127,'13 день'!$S$5:$S$94)</f>
        <v>0</v>
      </c>
      <c r="Q127" s="110">
        <f>SUMIF('14 день'!$L$5:$L$93,B127,'14 день'!$S$5:$S$93)</f>
        <v>0</v>
      </c>
      <c r="R127" s="49">
        <f>SUMIF('15 день'!$L$5:$L$94,B127,'15 день'!$S$5:$S$94)</f>
        <v>0</v>
      </c>
      <c r="S127" s="7">
        <f t="shared" si="2"/>
        <v>0</v>
      </c>
      <c r="T127" s="9">
        <f t="shared" si="3"/>
        <v>0</v>
      </c>
    </row>
    <row r="128" spans="1:20" x14ac:dyDescent="0.25">
      <c r="A128" s="1">
        <v>126</v>
      </c>
      <c r="B128" s="6" t="s">
        <v>50</v>
      </c>
      <c r="C128" s="9">
        <v>0</v>
      </c>
      <c r="D128" s="49">
        <f>SUMIF('1 день'!$L$5:$L$88,B128,'1 день'!$S$5:$S$88)</f>
        <v>0</v>
      </c>
      <c r="E128" s="110">
        <f>SUMIF('2 день'!$L$5:$L$96,B128,'2 день'!$S$5:$S$96)</f>
        <v>0</v>
      </c>
      <c r="F128" s="49">
        <f>SUMIF('3 день'!$L$5:$L$91,B128,'3 день'!$S$5:$S$91)</f>
        <v>0</v>
      </c>
      <c r="G128" s="110">
        <f>SUMIF('4 день'!$L$5:$L$96,B128,'4 день'!$S$5:$S$96)</f>
        <v>0</v>
      </c>
      <c r="H128" s="49">
        <f>SUMIF('5 день'!$L$5:$L$83,B128,'5 день'!$S$5:$S$83)</f>
        <v>0</v>
      </c>
      <c r="I128" s="110">
        <f>SUMIF('6 день'!$L$5:$L$96,B128,'6 день'!$S$5:$S$96)</f>
        <v>0</v>
      </c>
      <c r="J128" s="49">
        <f>SUMIF('7 день'!$L$5:$L$91,B128,'7 день'!$S$5:$S$91)</f>
        <v>0</v>
      </c>
      <c r="K128" s="110">
        <f>SUMIF('8 день'!$L$5:$L$92,B128,'8 день'!$S$5:$S$92)</f>
        <v>0</v>
      </c>
      <c r="L128" s="49">
        <f>SUMIF('9 день'!$L$5:$L$96,B128,'9 день'!$S$5:$S$96)</f>
        <v>0</v>
      </c>
      <c r="M128" s="110">
        <f>SUMIF('10 день'!$L$5:$L$93,B128,'10 день'!$S$5:$S$93)</f>
        <v>0</v>
      </c>
      <c r="N128" s="49">
        <f>SUMIF('11 день'!$L$5:$L$92,B128,'11 день'!$S$5:$S$92)</f>
        <v>0</v>
      </c>
      <c r="O128" s="110">
        <f>SUMIF('12 день'!$L$5:$L$91,B128,'12 день'!$S$5:$S$91)</f>
        <v>0</v>
      </c>
      <c r="P128" s="49">
        <f>SUMIF('13 день'!$L$5:$L$94,B128,'13 день'!$S$5:$S$94)</f>
        <v>0</v>
      </c>
      <c r="Q128" s="110">
        <f>SUMIF('14 день'!$L$5:$L$93,B128,'14 день'!$S$5:$S$93)</f>
        <v>0</v>
      </c>
      <c r="R128" s="49">
        <f>SUMIF('15 день'!$L$5:$L$94,B128,'15 день'!$S$5:$S$94)</f>
        <v>0</v>
      </c>
      <c r="S128" s="7">
        <f t="shared" si="2"/>
        <v>0</v>
      </c>
      <c r="T128" s="9">
        <f t="shared" si="3"/>
        <v>0</v>
      </c>
    </row>
    <row r="129" spans="1:20" x14ac:dyDescent="0.25">
      <c r="A129" s="1">
        <v>127</v>
      </c>
      <c r="B129" s="6" t="s">
        <v>51</v>
      </c>
      <c r="C129" s="9">
        <v>0</v>
      </c>
      <c r="D129" s="49">
        <f>SUMIF('1 день'!$L$5:$L$88,B129,'1 день'!$S$5:$S$88)</f>
        <v>0</v>
      </c>
      <c r="E129" s="110">
        <f>SUMIF('2 день'!$L$5:$L$96,B129,'2 день'!$S$5:$S$96)</f>
        <v>0</v>
      </c>
      <c r="F129" s="49">
        <f>SUMIF('3 день'!$L$5:$L$91,B129,'3 день'!$S$5:$S$91)</f>
        <v>0</v>
      </c>
      <c r="G129" s="110">
        <f>SUMIF('4 день'!$L$5:$L$96,B129,'4 день'!$S$5:$S$96)</f>
        <v>0</v>
      </c>
      <c r="H129" s="49">
        <f>SUMIF('5 день'!$L$5:$L$83,B129,'5 день'!$S$5:$S$83)</f>
        <v>0</v>
      </c>
      <c r="I129" s="110">
        <f>SUMIF('6 день'!$L$5:$L$96,B129,'6 день'!$S$5:$S$96)</f>
        <v>0</v>
      </c>
      <c r="J129" s="49">
        <f>SUMIF('7 день'!$L$5:$L$91,B129,'7 день'!$S$5:$S$91)</f>
        <v>0</v>
      </c>
      <c r="K129" s="110">
        <f>SUMIF('8 день'!$L$5:$L$92,B129,'8 день'!$S$5:$S$92)</f>
        <v>0</v>
      </c>
      <c r="L129" s="49">
        <f>SUMIF('9 день'!$L$5:$L$96,B129,'9 день'!$S$5:$S$96)</f>
        <v>0</v>
      </c>
      <c r="M129" s="110">
        <f>SUMIF('10 день'!$L$5:$L$93,B129,'10 день'!$S$5:$S$93)</f>
        <v>0</v>
      </c>
      <c r="N129" s="49">
        <f>SUMIF('11 день'!$L$5:$L$92,B129,'11 день'!$S$5:$S$92)</f>
        <v>0</v>
      </c>
      <c r="O129" s="110">
        <f>SUMIF('12 день'!$L$5:$L$91,B129,'12 день'!$S$5:$S$91)</f>
        <v>0</v>
      </c>
      <c r="P129" s="49">
        <f>SUMIF('13 день'!$L$5:$L$94,B129,'13 день'!$S$5:$S$94)</f>
        <v>0</v>
      </c>
      <c r="Q129" s="110">
        <f>SUMIF('14 день'!$L$5:$L$93,B129,'14 день'!$S$5:$S$93)</f>
        <v>0</v>
      </c>
      <c r="R129" s="49">
        <f>SUMIF('15 день'!$L$5:$L$94,B129,'15 день'!$S$5:$S$94)</f>
        <v>0</v>
      </c>
      <c r="S129" s="7">
        <f t="shared" si="2"/>
        <v>0</v>
      </c>
      <c r="T129" s="9">
        <f t="shared" si="3"/>
        <v>0</v>
      </c>
    </row>
    <row r="130" spans="1:20" x14ac:dyDescent="0.25">
      <c r="A130" s="1">
        <v>128</v>
      </c>
      <c r="B130" s="6" t="s">
        <v>52</v>
      </c>
      <c r="C130" s="9">
        <v>0</v>
      </c>
      <c r="D130" s="49">
        <f>SUMIF('1 день'!$L$5:$L$88,B130,'1 день'!$S$5:$S$88)</f>
        <v>0</v>
      </c>
      <c r="E130" s="110">
        <f>SUMIF('2 день'!$L$5:$L$96,B130,'2 день'!$S$5:$S$96)</f>
        <v>0</v>
      </c>
      <c r="F130" s="49">
        <f>SUMIF('3 день'!$L$5:$L$91,B130,'3 день'!$S$5:$S$91)</f>
        <v>0</v>
      </c>
      <c r="G130" s="110">
        <f>SUMIF('4 день'!$L$5:$L$96,B130,'4 день'!$S$5:$S$96)</f>
        <v>0</v>
      </c>
      <c r="H130" s="49">
        <f>SUMIF('5 день'!$L$5:$L$83,B130,'5 день'!$S$5:$S$83)</f>
        <v>0</v>
      </c>
      <c r="I130" s="110">
        <f>SUMIF('6 день'!$L$5:$L$96,B130,'6 день'!$S$5:$S$96)</f>
        <v>0</v>
      </c>
      <c r="J130" s="49">
        <f>SUMIF('7 день'!$L$5:$L$91,B130,'7 день'!$S$5:$S$91)</f>
        <v>0</v>
      </c>
      <c r="K130" s="110">
        <f>SUMIF('8 день'!$L$5:$L$92,B130,'8 день'!$S$5:$S$92)</f>
        <v>0</v>
      </c>
      <c r="L130" s="49">
        <f>SUMIF('9 день'!$L$5:$L$96,B130,'9 день'!$S$5:$S$96)</f>
        <v>0</v>
      </c>
      <c r="M130" s="110">
        <f>SUMIF('10 день'!$L$5:$L$93,B130,'10 день'!$S$5:$S$93)</f>
        <v>0</v>
      </c>
      <c r="N130" s="49">
        <f>SUMIF('11 день'!$L$5:$L$92,B130,'11 день'!$S$5:$S$92)</f>
        <v>0</v>
      </c>
      <c r="O130" s="110">
        <f>SUMIF('12 день'!$L$5:$L$91,B130,'12 день'!$S$5:$S$91)</f>
        <v>0</v>
      </c>
      <c r="P130" s="49">
        <f>SUMIF('13 день'!$L$5:$L$94,B130,'13 день'!$S$5:$S$94)</f>
        <v>0</v>
      </c>
      <c r="Q130" s="110">
        <f>SUMIF('14 день'!$L$5:$L$93,B130,'14 день'!$S$5:$S$93)</f>
        <v>0</v>
      </c>
      <c r="R130" s="49">
        <f>SUMIF('15 день'!$L$5:$L$94,B130,'15 день'!$S$5:$S$94)</f>
        <v>0</v>
      </c>
      <c r="S130" s="7">
        <f t="shared" si="2"/>
        <v>0</v>
      </c>
      <c r="T130" s="9">
        <f t="shared" si="3"/>
        <v>0</v>
      </c>
    </row>
    <row r="131" spans="1:20" x14ac:dyDescent="0.25">
      <c r="A131" s="1">
        <v>129</v>
      </c>
      <c r="B131" s="6" t="s">
        <v>53</v>
      </c>
      <c r="C131" s="9">
        <v>0</v>
      </c>
      <c r="D131" s="49">
        <f>SUMIF('1 день'!$L$5:$L$88,B131,'1 день'!$S$5:$S$88)</f>
        <v>0</v>
      </c>
      <c r="E131" s="110">
        <f>SUMIF('2 день'!$L$5:$L$96,B131,'2 день'!$S$5:$S$96)</f>
        <v>0</v>
      </c>
      <c r="F131" s="49">
        <f>SUMIF('3 день'!$L$5:$L$91,B131,'3 день'!$S$5:$S$91)</f>
        <v>0</v>
      </c>
      <c r="G131" s="110">
        <f>SUMIF('4 день'!$L$5:$L$96,B131,'4 день'!$S$5:$S$96)</f>
        <v>0</v>
      </c>
      <c r="H131" s="49">
        <f>SUMIF('5 день'!$L$5:$L$83,B131,'5 день'!$S$5:$S$83)</f>
        <v>0</v>
      </c>
      <c r="I131" s="110">
        <f>SUMIF('6 день'!$L$5:$L$96,B131,'6 день'!$S$5:$S$96)</f>
        <v>0</v>
      </c>
      <c r="J131" s="49">
        <f>SUMIF('7 день'!$L$5:$L$91,B131,'7 день'!$S$5:$S$91)</f>
        <v>0</v>
      </c>
      <c r="K131" s="110">
        <f>SUMIF('8 день'!$L$5:$L$92,B131,'8 день'!$S$5:$S$92)</f>
        <v>0</v>
      </c>
      <c r="L131" s="49">
        <f>SUMIF('9 день'!$L$5:$L$96,B131,'9 день'!$S$5:$S$96)</f>
        <v>0</v>
      </c>
      <c r="M131" s="110">
        <f>SUMIF('10 день'!$L$5:$L$93,B131,'10 день'!$S$5:$S$93)</f>
        <v>0</v>
      </c>
      <c r="N131" s="49">
        <f>SUMIF('11 день'!$L$5:$L$92,B131,'11 день'!$S$5:$S$92)</f>
        <v>0</v>
      </c>
      <c r="O131" s="110">
        <f>SUMIF('12 день'!$L$5:$L$91,B131,'12 день'!$S$5:$S$91)</f>
        <v>0</v>
      </c>
      <c r="P131" s="49">
        <f>SUMIF('13 день'!$L$5:$L$94,B131,'13 день'!$S$5:$S$94)</f>
        <v>0</v>
      </c>
      <c r="Q131" s="110">
        <f>SUMIF('14 день'!$L$5:$L$93,B131,'14 день'!$S$5:$S$93)</f>
        <v>0</v>
      </c>
      <c r="R131" s="49">
        <f>SUMIF('15 день'!$L$5:$L$94,B131,'15 день'!$S$5:$S$94)</f>
        <v>0</v>
      </c>
      <c r="S131" s="7">
        <f t="shared" si="2"/>
        <v>0</v>
      </c>
      <c r="T131" s="9">
        <f t="shared" si="3"/>
        <v>0</v>
      </c>
    </row>
    <row r="132" spans="1:20" x14ac:dyDescent="0.25">
      <c r="A132" s="1">
        <v>130</v>
      </c>
      <c r="B132" s="6" t="s">
        <v>54</v>
      </c>
      <c r="C132" s="9">
        <v>0</v>
      </c>
      <c r="D132" s="49">
        <f>SUMIF('1 день'!$L$5:$L$88,B132,'1 день'!$S$5:$S$88)</f>
        <v>0</v>
      </c>
      <c r="E132" s="110">
        <f>SUMIF('2 день'!$L$5:$L$96,B132,'2 день'!$S$5:$S$96)</f>
        <v>0</v>
      </c>
      <c r="F132" s="49">
        <f>SUMIF('3 день'!$L$5:$L$91,B132,'3 день'!$S$5:$S$91)</f>
        <v>0</v>
      </c>
      <c r="G132" s="110">
        <f>SUMIF('4 день'!$L$5:$L$96,B132,'4 день'!$S$5:$S$96)</f>
        <v>0</v>
      </c>
      <c r="H132" s="49">
        <f>SUMIF('5 день'!$L$5:$L$83,B132,'5 день'!$S$5:$S$83)</f>
        <v>0</v>
      </c>
      <c r="I132" s="110">
        <f>SUMIF('6 день'!$L$5:$L$96,B132,'6 день'!$S$5:$S$96)</f>
        <v>0</v>
      </c>
      <c r="J132" s="49">
        <f>SUMIF('7 день'!$L$5:$L$91,B132,'7 день'!$S$5:$S$91)</f>
        <v>0</v>
      </c>
      <c r="K132" s="110">
        <f>SUMIF('8 день'!$L$5:$L$92,B132,'8 день'!$S$5:$S$92)</f>
        <v>0</v>
      </c>
      <c r="L132" s="49">
        <f>SUMIF('9 день'!$L$5:$L$96,B132,'9 день'!$S$5:$S$96)</f>
        <v>0</v>
      </c>
      <c r="M132" s="110">
        <f>SUMIF('10 день'!$L$5:$L$93,B132,'10 день'!$S$5:$S$93)</f>
        <v>0</v>
      </c>
      <c r="N132" s="49">
        <f>SUMIF('11 день'!$L$5:$L$92,B132,'11 день'!$S$5:$S$92)</f>
        <v>0</v>
      </c>
      <c r="O132" s="110">
        <f>SUMIF('12 день'!$L$5:$L$91,B132,'12 день'!$S$5:$S$91)</f>
        <v>0</v>
      </c>
      <c r="P132" s="49">
        <f>SUMIF('13 день'!$L$5:$L$94,B132,'13 день'!$S$5:$S$94)</f>
        <v>0</v>
      </c>
      <c r="Q132" s="110">
        <f>SUMIF('14 день'!$L$5:$L$93,B132,'14 день'!$S$5:$S$93)</f>
        <v>0</v>
      </c>
      <c r="R132" s="49">
        <f>SUMIF('15 день'!$L$5:$L$94,B132,'15 день'!$S$5:$S$94)</f>
        <v>0</v>
      </c>
      <c r="S132" s="7">
        <f t="shared" ref="S132:S152" si="4">SUM(D132:R132)</f>
        <v>0</v>
      </c>
      <c r="T132" s="9">
        <f t="shared" ref="T132:T152" si="5">S132/1000*C132</f>
        <v>0</v>
      </c>
    </row>
    <row r="133" spans="1:20" x14ac:dyDescent="0.25">
      <c r="A133" s="1">
        <v>131</v>
      </c>
      <c r="B133" s="6" t="s">
        <v>55</v>
      </c>
      <c r="C133" s="9">
        <v>0</v>
      </c>
      <c r="D133" s="49">
        <f>SUMIF('1 день'!$L$5:$L$88,B133,'1 день'!$S$5:$S$88)</f>
        <v>0</v>
      </c>
      <c r="E133" s="110">
        <f>SUMIF('2 день'!$L$5:$L$96,B133,'2 день'!$S$5:$S$96)</f>
        <v>0</v>
      </c>
      <c r="F133" s="49">
        <f>SUMIF('3 день'!$L$5:$L$91,B133,'3 день'!$S$5:$S$91)</f>
        <v>0</v>
      </c>
      <c r="G133" s="110">
        <f>SUMIF('4 день'!$L$5:$L$96,B133,'4 день'!$S$5:$S$96)</f>
        <v>0</v>
      </c>
      <c r="H133" s="49">
        <f>SUMIF('5 день'!$L$5:$L$83,B133,'5 день'!$S$5:$S$83)</f>
        <v>0</v>
      </c>
      <c r="I133" s="110">
        <f>SUMIF('6 день'!$L$5:$L$96,B133,'6 день'!$S$5:$S$96)</f>
        <v>0</v>
      </c>
      <c r="J133" s="49">
        <f>SUMIF('7 день'!$L$5:$L$91,B133,'7 день'!$S$5:$S$91)</f>
        <v>0</v>
      </c>
      <c r="K133" s="110">
        <f>SUMIF('8 день'!$L$5:$L$92,B133,'8 день'!$S$5:$S$92)</f>
        <v>0</v>
      </c>
      <c r="L133" s="49">
        <f>SUMIF('9 день'!$L$5:$L$96,B133,'9 день'!$S$5:$S$96)</f>
        <v>0</v>
      </c>
      <c r="M133" s="110">
        <f>SUMIF('10 день'!$L$5:$L$93,B133,'10 день'!$S$5:$S$93)</f>
        <v>0</v>
      </c>
      <c r="N133" s="49">
        <f>SUMIF('11 день'!$L$5:$L$92,B133,'11 день'!$S$5:$S$92)</f>
        <v>0</v>
      </c>
      <c r="O133" s="110">
        <f>SUMIF('12 день'!$L$5:$L$91,B133,'12 день'!$S$5:$S$91)</f>
        <v>0</v>
      </c>
      <c r="P133" s="49">
        <f>SUMIF('13 день'!$L$5:$L$94,B133,'13 день'!$S$5:$S$94)</f>
        <v>0</v>
      </c>
      <c r="Q133" s="110">
        <f>SUMIF('14 день'!$L$5:$L$93,B133,'14 день'!$S$5:$S$93)</f>
        <v>0</v>
      </c>
      <c r="R133" s="49">
        <f>SUMIF('15 день'!$L$5:$L$94,B133,'15 день'!$S$5:$S$94)</f>
        <v>0</v>
      </c>
      <c r="S133" s="7">
        <f t="shared" si="4"/>
        <v>0</v>
      </c>
      <c r="T133" s="9">
        <f t="shared" si="5"/>
        <v>0</v>
      </c>
    </row>
    <row r="134" spans="1:20" x14ac:dyDescent="0.25">
      <c r="A134" s="1">
        <v>132</v>
      </c>
      <c r="B134" s="6" t="s">
        <v>56</v>
      </c>
      <c r="C134" s="9">
        <v>0</v>
      </c>
      <c r="D134" s="49">
        <f>SUMIF('1 день'!$L$5:$L$88,B134,'1 день'!$S$5:$S$88)</f>
        <v>0</v>
      </c>
      <c r="E134" s="110">
        <f>SUMIF('2 день'!$L$5:$L$96,B134,'2 день'!$S$5:$S$96)</f>
        <v>0</v>
      </c>
      <c r="F134" s="49">
        <f>SUMIF('3 день'!$L$5:$L$91,B134,'3 день'!$S$5:$S$91)</f>
        <v>0</v>
      </c>
      <c r="G134" s="110">
        <f>SUMIF('4 день'!$L$5:$L$96,B134,'4 день'!$S$5:$S$96)</f>
        <v>0</v>
      </c>
      <c r="H134" s="49">
        <f>SUMIF('5 день'!$L$5:$L$83,B134,'5 день'!$S$5:$S$83)</f>
        <v>0</v>
      </c>
      <c r="I134" s="110">
        <f>SUMIF('6 день'!$L$5:$L$96,B134,'6 день'!$S$5:$S$96)</f>
        <v>0</v>
      </c>
      <c r="J134" s="49">
        <f>SUMIF('7 день'!$L$5:$L$91,B134,'7 день'!$S$5:$S$91)</f>
        <v>0</v>
      </c>
      <c r="K134" s="110">
        <f>SUMIF('8 день'!$L$5:$L$92,B134,'8 день'!$S$5:$S$92)</f>
        <v>0</v>
      </c>
      <c r="L134" s="49">
        <f>SUMIF('9 день'!$L$5:$L$96,B134,'9 день'!$S$5:$S$96)</f>
        <v>0</v>
      </c>
      <c r="M134" s="110">
        <f>SUMIF('10 день'!$L$5:$L$93,B134,'10 день'!$S$5:$S$93)</f>
        <v>0</v>
      </c>
      <c r="N134" s="49">
        <f>SUMIF('11 день'!$L$5:$L$92,B134,'11 день'!$S$5:$S$92)</f>
        <v>0</v>
      </c>
      <c r="O134" s="110">
        <f>SUMIF('12 день'!$L$5:$L$91,B134,'12 день'!$S$5:$S$91)</f>
        <v>0</v>
      </c>
      <c r="P134" s="49">
        <f>SUMIF('13 день'!$L$5:$L$94,B134,'13 день'!$S$5:$S$94)</f>
        <v>0</v>
      </c>
      <c r="Q134" s="110">
        <f>SUMIF('14 день'!$L$5:$L$93,B134,'14 день'!$S$5:$S$93)</f>
        <v>0</v>
      </c>
      <c r="R134" s="49">
        <f>SUMIF('15 день'!$L$5:$L$94,B134,'15 день'!$S$5:$S$94)</f>
        <v>0</v>
      </c>
      <c r="S134" s="7">
        <f t="shared" si="4"/>
        <v>0</v>
      </c>
      <c r="T134" s="9">
        <f t="shared" si="5"/>
        <v>0</v>
      </c>
    </row>
    <row r="135" spans="1:20" x14ac:dyDescent="0.25">
      <c r="A135" s="1">
        <v>133</v>
      </c>
      <c r="B135" s="6" t="s">
        <v>57</v>
      </c>
      <c r="C135" s="9">
        <v>0</v>
      </c>
      <c r="D135" s="49">
        <f>SUMIF('1 день'!$L$5:$L$88,B135,'1 день'!$S$5:$S$88)</f>
        <v>0</v>
      </c>
      <c r="E135" s="110">
        <f>SUMIF('2 день'!$L$5:$L$96,B135,'2 день'!$S$5:$S$96)</f>
        <v>0</v>
      </c>
      <c r="F135" s="49">
        <f>SUMIF('3 день'!$L$5:$L$91,B135,'3 день'!$S$5:$S$91)</f>
        <v>0</v>
      </c>
      <c r="G135" s="110">
        <f>SUMIF('4 день'!$L$5:$L$96,B135,'4 день'!$S$5:$S$96)</f>
        <v>0</v>
      </c>
      <c r="H135" s="49">
        <f>SUMIF('5 день'!$L$5:$L$83,B135,'5 день'!$S$5:$S$83)</f>
        <v>0</v>
      </c>
      <c r="I135" s="110">
        <f>SUMIF('6 день'!$L$5:$L$96,B135,'6 день'!$S$5:$S$96)</f>
        <v>0</v>
      </c>
      <c r="J135" s="49">
        <f>SUMIF('7 день'!$L$5:$L$91,B135,'7 день'!$S$5:$S$91)</f>
        <v>0</v>
      </c>
      <c r="K135" s="110">
        <f>SUMIF('8 день'!$L$5:$L$92,B135,'8 день'!$S$5:$S$92)</f>
        <v>0</v>
      </c>
      <c r="L135" s="49">
        <f>SUMIF('9 день'!$L$5:$L$96,B135,'9 день'!$S$5:$S$96)</f>
        <v>0</v>
      </c>
      <c r="M135" s="110">
        <f>SUMIF('10 день'!$L$5:$L$93,B135,'10 день'!$S$5:$S$93)</f>
        <v>0</v>
      </c>
      <c r="N135" s="49">
        <f>SUMIF('11 день'!$L$5:$L$92,B135,'11 день'!$S$5:$S$92)</f>
        <v>0</v>
      </c>
      <c r="O135" s="110">
        <f>SUMIF('12 день'!$L$5:$L$91,B135,'12 день'!$S$5:$S$91)</f>
        <v>0</v>
      </c>
      <c r="P135" s="49">
        <f>SUMIF('13 день'!$L$5:$L$94,B135,'13 день'!$S$5:$S$94)</f>
        <v>0</v>
      </c>
      <c r="Q135" s="110">
        <f>SUMIF('14 день'!$L$5:$L$93,B135,'14 день'!$S$5:$S$93)</f>
        <v>0</v>
      </c>
      <c r="R135" s="49">
        <f>SUMIF('15 день'!$L$5:$L$94,B135,'15 день'!$S$5:$S$94)</f>
        <v>0</v>
      </c>
      <c r="S135" s="7">
        <f t="shared" si="4"/>
        <v>0</v>
      </c>
      <c r="T135" s="9">
        <f t="shared" si="5"/>
        <v>0</v>
      </c>
    </row>
    <row r="136" spans="1:20" x14ac:dyDescent="0.25">
      <c r="A136" s="1">
        <v>134</v>
      </c>
      <c r="B136" s="6" t="s">
        <v>58</v>
      </c>
      <c r="C136" s="9">
        <v>0</v>
      </c>
      <c r="D136" s="49">
        <f>SUMIF('1 день'!$L$5:$L$88,B136,'1 день'!$S$5:$S$88)</f>
        <v>0</v>
      </c>
      <c r="E136" s="110">
        <f>SUMIF('2 день'!$L$5:$L$96,B136,'2 день'!$S$5:$S$96)</f>
        <v>0</v>
      </c>
      <c r="F136" s="49">
        <f>SUMIF('3 день'!$L$5:$L$91,B136,'3 день'!$S$5:$S$91)</f>
        <v>0</v>
      </c>
      <c r="G136" s="110">
        <f>SUMIF('4 день'!$L$5:$L$96,B136,'4 день'!$S$5:$S$96)</f>
        <v>0</v>
      </c>
      <c r="H136" s="49">
        <f>SUMIF('5 день'!$L$5:$L$83,B136,'5 день'!$S$5:$S$83)</f>
        <v>0</v>
      </c>
      <c r="I136" s="110">
        <f>SUMIF('6 день'!$L$5:$L$96,B136,'6 день'!$S$5:$S$96)</f>
        <v>0</v>
      </c>
      <c r="J136" s="49">
        <f>SUMIF('7 день'!$L$5:$L$91,B136,'7 день'!$S$5:$S$91)</f>
        <v>0</v>
      </c>
      <c r="K136" s="110">
        <f>SUMIF('8 день'!$L$5:$L$92,B136,'8 день'!$S$5:$S$92)</f>
        <v>0</v>
      </c>
      <c r="L136" s="49">
        <f>SUMIF('9 день'!$L$5:$L$96,B136,'9 день'!$S$5:$S$96)</f>
        <v>0</v>
      </c>
      <c r="M136" s="110">
        <f>SUMIF('10 день'!$L$5:$L$93,B136,'10 день'!$S$5:$S$93)</f>
        <v>0</v>
      </c>
      <c r="N136" s="49">
        <f>SUMIF('11 день'!$L$5:$L$92,B136,'11 день'!$S$5:$S$92)</f>
        <v>0</v>
      </c>
      <c r="O136" s="110">
        <f>SUMIF('12 день'!$L$5:$L$91,B136,'12 день'!$S$5:$S$91)</f>
        <v>0</v>
      </c>
      <c r="P136" s="49">
        <f>SUMIF('13 день'!$L$5:$L$94,B136,'13 день'!$S$5:$S$94)</f>
        <v>0</v>
      </c>
      <c r="Q136" s="110">
        <f>SUMIF('14 день'!$L$5:$L$93,B136,'14 день'!$S$5:$S$93)</f>
        <v>0</v>
      </c>
      <c r="R136" s="49">
        <f>SUMIF('15 день'!$L$5:$L$94,B136,'15 день'!$S$5:$S$94)</f>
        <v>0</v>
      </c>
      <c r="S136" s="7">
        <f t="shared" si="4"/>
        <v>0</v>
      </c>
      <c r="T136" s="9">
        <f t="shared" si="5"/>
        <v>0</v>
      </c>
    </row>
    <row r="137" spans="1:20" x14ac:dyDescent="0.25">
      <c r="A137" s="1">
        <v>135</v>
      </c>
      <c r="B137" s="6" t="s">
        <v>59</v>
      </c>
      <c r="C137" s="9">
        <v>0</v>
      </c>
      <c r="D137" s="49">
        <f>SUMIF('1 день'!$L$5:$L$88,B137,'1 день'!$S$5:$S$88)</f>
        <v>0</v>
      </c>
      <c r="E137" s="110">
        <f>SUMIF('2 день'!$L$5:$L$96,B137,'2 день'!$S$5:$S$96)</f>
        <v>0</v>
      </c>
      <c r="F137" s="49">
        <f>SUMIF('3 день'!$L$5:$L$91,B137,'3 день'!$S$5:$S$91)</f>
        <v>0</v>
      </c>
      <c r="G137" s="110">
        <f>SUMIF('4 день'!$L$5:$L$96,B137,'4 день'!$S$5:$S$96)</f>
        <v>0</v>
      </c>
      <c r="H137" s="49">
        <f>SUMIF('5 день'!$L$5:$L$83,B137,'5 день'!$S$5:$S$83)</f>
        <v>0</v>
      </c>
      <c r="I137" s="110">
        <f>SUMIF('6 день'!$L$5:$L$96,B137,'6 день'!$S$5:$S$96)</f>
        <v>0</v>
      </c>
      <c r="J137" s="49">
        <f>SUMIF('7 день'!$L$5:$L$91,B137,'7 день'!$S$5:$S$91)</f>
        <v>0</v>
      </c>
      <c r="K137" s="110">
        <f>SUMIF('8 день'!$L$5:$L$92,B137,'8 день'!$S$5:$S$92)</f>
        <v>0</v>
      </c>
      <c r="L137" s="49">
        <f>SUMIF('9 день'!$L$5:$L$96,B137,'9 день'!$S$5:$S$96)</f>
        <v>0</v>
      </c>
      <c r="M137" s="110">
        <f>SUMIF('10 день'!$L$5:$L$93,B137,'10 день'!$S$5:$S$93)</f>
        <v>0</v>
      </c>
      <c r="N137" s="49">
        <f>SUMIF('11 день'!$L$5:$L$92,B137,'11 день'!$S$5:$S$92)</f>
        <v>0</v>
      </c>
      <c r="O137" s="110">
        <f>SUMIF('12 день'!$L$5:$L$91,B137,'12 день'!$S$5:$S$91)</f>
        <v>0</v>
      </c>
      <c r="P137" s="49">
        <f>SUMIF('13 день'!$L$5:$L$94,B137,'13 день'!$S$5:$S$94)</f>
        <v>0</v>
      </c>
      <c r="Q137" s="110">
        <f>SUMIF('14 день'!$L$5:$L$93,B137,'14 день'!$S$5:$S$93)</f>
        <v>0</v>
      </c>
      <c r="R137" s="49">
        <f>SUMIF('15 день'!$L$5:$L$94,B137,'15 день'!$S$5:$S$94)</f>
        <v>0</v>
      </c>
      <c r="S137" s="7">
        <f t="shared" si="4"/>
        <v>0</v>
      </c>
      <c r="T137" s="9">
        <f t="shared" si="5"/>
        <v>0</v>
      </c>
    </row>
    <row r="138" spans="1:20" x14ac:dyDescent="0.25">
      <c r="A138" s="1">
        <v>136</v>
      </c>
      <c r="B138" s="6" t="s">
        <v>60</v>
      </c>
      <c r="C138" s="9">
        <v>0</v>
      </c>
      <c r="D138" s="49">
        <f>SUMIF('1 день'!$L$5:$L$88,B138,'1 день'!$S$5:$S$88)</f>
        <v>0</v>
      </c>
      <c r="E138" s="110">
        <f>SUMIF('2 день'!$L$5:$L$96,B138,'2 день'!$S$5:$S$96)</f>
        <v>0</v>
      </c>
      <c r="F138" s="49">
        <f>SUMIF('3 день'!$L$5:$L$91,B138,'3 день'!$S$5:$S$91)</f>
        <v>0</v>
      </c>
      <c r="G138" s="110">
        <f>SUMIF('4 день'!$L$5:$L$96,B138,'4 день'!$S$5:$S$96)</f>
        <v>0</v>
      </c>
      <c r="H138" s="49">
        <f>SUMIF('5 день'!$L$5:$L$83,B138,'5 день'!$S$5:$S$83)</f>
        <v>0</v>
      </c>
      <c r="I138" s="110">
        <f>SUMIF('6 день'!$L$5:$L$96,B138,'6 день'!$S$5:$S$96)</f>
        <v>0</v>
      </c>
      <c r="J138" s="49">
        <f>SUMIF('7 день'!$L$5:$L$91,B138,'7 день'!$S$5:$S$91)</f>
        <v>0</v>
      </c>
      <c r="K138" s="110">
        <f>SUMIF('8 день'!$L$5:$L$92,B138,'8 день'!$S$5:$S$92)</f>
        <v>0</v>
      </c>
      <c r="L138" s="49">
        <f>SUMIF('9 день'!$L$5:$L$96,B138,'9 день'!$S$5:$S$96)</f>
        <v>0</v>
      </c>
      <c r="M138" s="110">
        <f>SUMIF('10 день'!$L$5:$L$93,B138,'10 день'!$S$5:$S$93)</f>
        <v>0</v>
      </c>
      <c r="N138" s="49">
        <f>SUMIF('11 день'!$L$5:$L$92,B138,'11 день'!$S$5:$S$92)</f>
        <v>0</v>
      </c>
      <c r="O138" s="110">
        <f>SUMIF('12 день'!$L$5:$L$91,B138,'12 день'!$S$5:$S$91)</f>
        <v>0</v>
      </c>
      <c r="P138" s="49">
        <f>SUMIF('13 день'!$L$5:$L$94,B138,'13 день'!$S$5:$S$94)</f>
        <v>0</v>
      </c>
      <c r="Q138" s="110">
        <f>SUMIF('14 день'!$L$5:$L$93,B138,'14 день'!$S$5:$S$93)</f>
        <v>0</v>
      </c>
      <c r="R138" s="49">
        <f>SUMIF('15 день'!$L$5:$L$94,B138,'15 день'!$S$5:$S$94)</f>
        <v>0</v>
      </c>
      <c r="S138" s="7">
        <f t="shared" si="4"/>
        <v>0</v>
      </c>
      <c r="T138" s="9">
        <f t="shared" si="5"/>
        <v>0</v>
      </c>
    </row>
    <row r="139" spans="1:20" x14ac:dyDescent="0.25">
      <c r="A139" s="1">
        <v>137</v>
      </c>
      <c r="B139" s="6" t="s">
        <v>61</v>
      </c>
      <c r="C139" s="9">
        <v>0</v>
      </c>
      <c r="D139" s="49">
        <f>SUMIF('1 день'!$L$5:$L$88,B139,'1 день'!$S$5:$S$88)</f>
        <v>0</v>
      </c>
      <c r="E139" s="110">
        <f>SUMIF('2 день'!$L$5:$L$96,B139,'2 день'!$S$5:$S$96)</f>
        <v>0</v>
      </c>
      <c r="F139" s="49">
        <f>SUMIF('3 день'!$L$5:$L$91,B139,'3 день'!$S$5:$S$91)</f>
        <v>0</v>
      </c>
      <c r="G139" s="110">
        <f>SUMIF('4 день'!$L$5:$L$96,B139,'4 день'!$S$5:$S$96)</f>
        <v>0</v>
      </c>
      <c r="H139" s="49">
        <f>SUMIF('5 день'!$L$5:$L$83,B139,'5 день'!$S$5:$S$83)</f>
        <v>0</v>
      </c>
      <c r="I139" s="110">
        <f>SUMIF('6 день'!$L$5:$L$96,B139,'6 день'!$S$5:$S$96)</f>
        <v>0</v>
      </c>
      <c r="J139" s="49">
        <f>SUMIF('7 день'!$L$5:$L$91,B139,'7 день'!$S$5:$S$91)</f>
        <v>0</v>
      </c>
      <c r="K139" s="110">
        <f>SUMIF('8 день'!$L$5:$L$92,B139,'8 день'!$S$5:$S$92)</f>
        <v>0</v>
      </c>
      <c r="L139" s="49">
        <f>SUMIF('9 день'!$L$5:$L$96,B139,'9 день'!$S$5:$S$96)</f>
        <v>0</v>
      </c>
      <c r="M139" s="110">
        <f>SUMIF('10 день'!$L$5:$L$93,B139,'10 день'!$S$5:$S$93)</f>
        <v>0</v>
      </c>
      <c r="N139" s="49">
        <f>SUMIF('11 день'!$L$5:$L$92,B139,'11 день'!$S$5:$S$92)</f>
        <v>0</v>
      </c>
      <c r="O139" s="110">
        <f>SUMIF('12 день'!$L$5:$L$91,B139,'12 день'!$S$5:$S$91)</f>
        <v>0</v>
      </c>
      <c r="P139" s="49">
        <f>SUMIF('13 день'!$L$5:$L$94,B139,'13 день'!$S$5:$S$94)</f>
        <v>0</v>
      </c>
      <c r="Q139" s="110">
        <f>SUMIF('14 день'!$L$5:$L$93,B139,'14 день'!$S$5:$S$93)</f>
        <v>0</v>
      </c>
      <c r="R139" s="49">
        <f>SUMIF('15 день'!$L$5:$L$94,B139,'15 день'!$S$5:$S$94)</f>
        <v>0</v>
      </c>
      <c r="S139" s="7">
        <f t="shared" si="4"/>
        <v>0</v>
      </c>
      <c r="T139" s="9">
        <f t="shared" si="5"/>
        <v>0</v>
      </c>
    </row>
    <row r="140" spans="1:20" x14ac:dyDescent="0.25">
      <c r="A140" s="1">
        <v>138</v>
      </c>
      <c r="B140" s="6" t="s">
        <v>62</v>
      </c>
      <c r="C140" s="9">
        <v>0</v>
      </c>
      <c r="D140" s="49">
        <f>SUMIF('1 день'!$L$5:$L$88,B140,'1 день'!$S$5:$S$88)</f>
        <v>0</v>
      </c>
      <c r="E140" s="110">
        <f>SUMIF('2 день'!$L$5:$L$96,B140,'2 день'!$S$5:$S$96)</f>
        <v>0</v>
      </c>
      <c r="F140" s="49">
        <f>SUMIF('3 день'!$L$5:$L$91,B140,'3 день'!$S$5:$S$91)</f>
        <v>0</v>
      </c>
      <c r="G140" s="110">
        <f>SUMIF('4 день'!$L$5:$L$96,B140,'4 день'!$S$5:$S$96)</f>
        <v>0</v>
      </c>
      <c r="H140" s="49">
        <f>SUMIF('5 день'!$L$5:$L$83,B140,'5 день'!$S$5:$S$83)</f>
        <v>0</v>
      </c>
      <c r="I140" s="110">
        <f>SUMIF('6 день'!$L$5:$L$96,B140,'6 день'!$S$5:$S$96)</f>
        <v>0</v>
      </c>
      <c r="J140" s="49">
        <f>SUMIF('7 день'!$L$5:$L$91,B140,'7 день'!$S$5:$S$91)</f>
        <v>0</v>
      </c>
      <c r="K140" s="110">
        <f>SUMIF('8 день'!$L$5:$L$92,B140,'8 день'!$S$5:$S$92)</f>
        <v>0</v>
      </c>
      <c r="L140" s="49">
        <f>SUMIF('9 день'!$L$5:$L$96,B140,'9 день'!$S$5:$S$96)</f>
        <v>0</v>
      </c>
      <c r="M140" s="110">
        <f>SUMIF('10 день'!$L$5:$L$93,B140,'10 день'!$S$5:$S$93)</f>
        <v>0</v>
      </c>
      <c r="N140" s="49">
        <f>SUMIF('11 день'!$L$5:$L$92,B140,'11 день'!$S$5:$S$92)</f>
        <v>0</v>
      </c>
      <c r="O140" s="110">
        <f>SUMIF('12 день'!$L$5:$L$91,B140,'12 день'!$S$5:$S$91)</f>
        <v>0</v>
      </c>
      <c r="P140" s="49">
        <f>SUMIF('13 день'!$L$5:$L$94,B140,'13 день'!$S$5:$S$94)</f>
        <v>0</v>
      </c>
      <c r="Q140" s="110">
        <f>SUMIF('14 день'!$L$5:$L$93,B140,'14 день'!$S$5:$S$93)</f>
        <v>0</v>
      </c>
      <c r="R140" s="49">
        <f>SUMIF('15 день'!$L$5:$L$94,B140,'15 день'!$S$5:$S$94)</f>
        <v>0</v>
      </c>
      <c r="S140" s="7">
        <f t="shared" si="4"/>
        <v>0</v>
      </c>
      <c r="T140" s="9">
        <f t="shared" si="5"/>
        <v>0</v>
      </c>
    </row>
    <row r="141" spans="1:20" x14ac:dyDescent="0.25">
      <c r="A141" s="1">
        <v>139</v>
      </c>
      <c r="B141" s="6" t="s">
        <v>63</v>
      </c>
      <c r="C141" s="9">
        <v>0</v>
      </c>
      <c r="D141" s="49">
        <f>SUMIF('1 день'!$L$5:$L$88,B141,'1 день'!$S$5:$S$88)</f>
        <v>0</v>
      </c>
      <c r="E141" s="110">
        <f>SUMIF('2 день'!$L$5:$L$96,B141,'2 день'!$S$5:$S$96)</f>
        <v>0</v>
      </c>
      <c r="F141" s="49">
        <f>SUMIF('3 день'!$L$5:$L$91,B141,'3 день'!$S$5:$S$91)</f>
        <v>0</v>
      </c>
      <c r="G141" s="110">
        <f>SUMIF('4 день'!$L$5:$L$96,B141,'4 день'!$S$5:$S$96)</f>
        <v>0</v>
      </c>
      <c r="H141" s="49">
        <f>SUMIF('5 день'!$L$5:$L$83,B141,'5 день'!$S$5:$S$83)</f>
        <v>0</v>
      </c>
      <c r="I141" s="110">
        <f>SUMIF('6 день'!$L$5:$L$96,B141,'6 день'!$S$5:$S$96)</f>
        <v>0</v>
      </c>
      <c r="J141" s="49">
        <f>SUMIF('7 день'!$L$5:$L$91,B141,'7 день'!$S$5:$S$91)</f>
        <v>0</v>
      </c>
      <c r="K141" s="110">
        <f>SUMIF('8 день'!$L$5:$L$92,B141,'8 день'!$S$5:$S$92)</f>
        <v>0</v>
      </c>
      <c r="L141" s="49">
        <f>SUMIF('9 день'!$L$5:$L$96,B141,'9 день'!$S$5:$S$96)</f>
        <v>0</v>
      </c>
      <c r="M141" s="110">
        <f>SUMIF('10 день'!$L$5:$L$93,B141,'10 день'!$S$5:$S$93)</f>
        <v>0</v>
      </c>
      <c r="N141" s="49">
        <f>SUMIF('11 день'!$L$5:$L$92,B141,'11 день'!$S$5:$S$92)</f>
        <v>0</v>
      </c>
      <c r="O141" s="110">
        <f>SUMIF('12 день'!$L$5:$L$91,B141,'12 день'!$S$5:$S$91)</f>
        <v>0</v>
      </c>
      <c r="P141" s="49">
        <f>SUMIF('13 день'!$L$5:$L$94,B141,'13 день'!$S$5:$S$94)</f>
        <v>0</v>
      </c>
      <c r="Q141" s="110">
        <f>SUMIF('14 день'!$L$5:$L$93,B141,'14 день'!$S$5:$S$93)</f>
        <v>0</v>
      </c>
      <c r="R141" s="49">
        <f>SUMIF('15 день'!$L$5:$L$94,B141,'15 день'!$S$5:$S$94)</f>
        <v>0</v>
      </c>
      <c r="S141" s="7">
        <f t="shared" si="4"/>
        <v>0</v>
      </c>
      <c r="T141" s="9">
        <f t="shared" si="5"/>
        <v>0</v>
      </c>
    </row>
    <row r="142" spans="1:20" x14ac:dyDescent="0.25">
      <c r="A142" s="1">
        <v>140</v>
      </c>
      <c r="B142" s="6" t="s">
        <v>64</v>
      </c>
      <c r="C142" s="9">
        <v>0</v>
      </c>
      <c r="D142" s="49">
        <f>SUMIF('1 день'!$L$5:$L$88,B142,'1 день'!$S$5:$S$88)</f>
        <v>0</v>
      </c>
      <c r="E142" s="110">
        <f>SUMIF('2 день'!$L$5:$L$96,B142,'2 день'!$S$5:$S$96)</f>
        <v>0</v>
      </c>
      <c r="F142" s="49">
        <f>SUMIF('3 день'!$L$5:$L$91,B142,'3 день'!$S$5:$S$91)</f>
        <v>0</v>
      </c>
      <c r="G142" s="110">
        <f>SUMIF('4 день'!$L$5:$L$96,B142,'4 день'!$S$5:$S$96)</f>
        <v>0</v>
      </c>
      <c r="H142" s="49">
        <f>SUMIF('5 день'!$L$5:$L$83,B142,'5 день'!$S$5:$S$83)</f>
        <v>0</v>
      </c>
      <c r="I142" s="110">
        <f>SUMIF('6 день'!$L$5:$L$96,B142,'6 день'!$S$5:$S$96)</f>
        <v>0</v>
      </c>
      <c r="J142" s="49">
        <f>SUMIF('7 день'!$L$5:$L$91,B142,'7 день'!$S$5:$S$91)</f>
        <v>0</v>
      </c>
      <c r="K142" s="110">
        <f>SUMIF('8 день'!$L$5:$L$92,B142,'8 день'!$S$5:$S$92)</f>
        <v>0</v>
      </c>
      <c r="L142" s="49">
        <f>SUMIF('9 день'!$L$5:$L$96,B142,'9 день'!$S$5:$S$96)</f>
        <v>0</v>
      </c>
      <c r="M142" s="110">
        <f>SUMIF('10 день'!$L$5:$L$93,B142,'10 день'!$S$5:$S$93)</f>
        <v>0</v>
      </c>
      <c r="N142" s="49">
        <f>SUMIF('11 день'!$L$5:$L$92,B142,'11 день'!$S$5:$S$92)</f>
        <v>0</v>
      </c>
      <c r="O142" s="110">
        <f>SUMIF('12 день'!$L$5:$L$91,B142,'12 день'!$S$5:$S$91)</f>
        <v>0</v>
      </c>
      <c r="P142" s="49">
        <f>SUMIF('13 день'!$L$5:$L$94,B142,'13 день'!$S$5:$S$94)</f>
        <v>0</v>
      </c>
      <c r="Q142" s="110">
        <f>SUMIF('14 день'!$L$5:$L$93,B142,'14 день'!$S$5:$S$93)</f>
        <v>0</v>
      </c>
      <c r="R142" s="49">
        <f>SUMIF('15 день'!$L$5:$L$94,B142,'15 день'!$S$5:$S$94)</f>
        <v>0</v>
      </c>
      <c r="S142" s="7">
        <f t="shared" si="4"/>
        <v>0</v>
      </c>
      <c r="T142" s="9">
        <f t="shared" si="5"/>
        <v>0</v>
      </c>
    </row>
    <row r="143" spans="1:20" x14ac:dyDescent="0.25">
      <c r="A143" s="1">
        <v>141</v>
      </c>
      <c r="B143" s="6" t="s">
        <v>65</v>
      </c>
      <c r="C143" s="9">
        <v>0</v>
      </c>
      <c r="D143" s="49">
        <f>SUMIF('1 день'!$L$5:$L$88,B143,'1 день'!$S$5:$S$88)</f>
        <v>0</v>
      </c>
      <c r="E143" s="110">
        <f>SUMIF('2 день'!$L$5:$L$96,B143,'2 день'!$S$5:$S$96)</f>
        <v>0</v>
      </c>
      <c r="F143" s="49">
        <f>SUMIF('3 день'!$L$5:$L$91,B143,'3 день'!$S$5:$S$91)</f>
        <v>0</v>
      </c>
      <c r="G143" s="110">
        <f>SUMIF('4 день'!$L$5:$L$96,B143,'4 день'!$S$5:$S$96)</f>
        <v>0</v>
      </c>
      <c r="H143" s="49">
        <f>SUMIF('5 день'!$L$5:$L$83,B143,'5 день'!$S$5:$S$83)</f>
        <v>0</v>
      </c>
      <c r="I143" s="110">
        <f>SUMIF('6 день'!$L$5:$L$96,B143,'6 день'!$S$5:$S$96)</f>
        <v>0</v>
      </c>
      <c r="J143" s="49">
        <f>SUMIF('7 день'!$L$5:$L$91,B143,'7 день'!$S$5:$S$91)</f>
        <v>0</v>
      </c>
      <c r="K143" s="110">
        <f>SUMIF('8 день'!$L$5:$L$92,B143,'8 день'!$S$5:$S$92)</f>
        <v>0</v>
      </c>
      <c r="L143" s="49">
        <f>SUMIF('9 день'!$L$5:$L$96,B143,'9 день'!$S$5:$S$96)</f>
        <v>0</v>
      </c>
      <c r="M143" s="110">
        <f>SUMIF('10 день'!$L$5:$L$93,B143,'10 день'!$S$5:$S$93)</f>
        <v>0</v>
      </c>
      <c r="N143" s="49">
        <f>SUMIF('11 день'!$L$5:$L$92,B143,'11 день'!$S$5:$S$92)</f>
        <v>0</v>
      </c>
      <c r="O143" s="110">
        <f>SUMIF('12 день'!$L$5:$L$91,B143,'12 день'!$S$5:$S$91)</f>
        <v>0</v>
      </c>
      <c r="P143" s="49">
        <f>SUMIF('13 день'!$L$5:$L$94,B143,'13 день'!$S$5:$S$94)</f>
        <v>0</v>
      </c>
      <c r="Q143" s="110">
        <f>SUMIF('14 день'!$L$5:$L$93,B143,'14 день'!$S$5:$S$93)</f>
        <v>0</v>
      </c>
      <c r="R143" s="49">
        <f>SUMIF('15 день'!$L$5:$L$94,B143,'15 день'!$S$5:$S$94)</f>
        <v>0</v>
      </c>
      <c r="S143" s="7">
        <f t="shared" si="4"/>
        <v>0</v>
      </c>
      <c r="T143" s="9">
        <f t="shared" si="5"/>
        <v>0</v>
      </c>
    </row>
    <row r="144" spans="1:20" x14ac:dyDescent="0.25">
      <c r="A144" s="1">
        <v>142</v>
      </c>
      <c r="B144" s="6" t="s">
        <v>66</v>
      </c>
      <c r="C144" s="9">
        <v>0</v>
      </c>
      <c r="D144" s="49">
        <f>SUMIF('1 день'!$L$5:$L$88,B144,'1 день'!$S$5:$S$88)</f>
        <v>0</v>
      </c>
      <c r="E144" s="110">
        <f>SUMIF('2 день'!$L$5:$L$96,B144,'2 день'!$S$5:$S$96)</f>
        <v>0</v>
      </c>
      <c r="F144" s="49">
        <f>SUMIF('3 день'!$L$5:$L$91,B144,'3 день'!$S$5:$S$91)</f>
        <v>0</v>
      </c>
      <c r="G144" s="110">
        <f>SUMIF('4 день'!$L$5:$L$96,B144,'4 день'!$S$5:$S$96)</f>
        <v>0</v>
      </c>
      <c r="H144" s="49">
        <f>SUMIF('5 день'!$L$5:$L$83,B144,'5 день'!$S$5:$S$83)</f>
        <v>0</v>
      </c>
      <c r="I144" s="110">
        <f>SUMIF('6 день'!$L$5:$L$96,B144,'6 день'!$S$5:$S$96)</f>
        <v>0</v>
      </c>
      <c r="J144" s="49">
        <f>SUMIF('7 день'!$L$5:$L$91,B144,'7 день'!$S$5:$S$91)</f>
        <v>0</v>
      </c>
      <c r="K144" s="110">
        <f>SUMIF('8 день'!$L$5:$L$92,B144,'8 день'!$S$5:$S$92)</f>
        <v>0</v>
      </c>
      <c r="L144" s="49">
        <f>SUMIF('9 день'!$L$5:$L$96,B144,'9 день'!$S$5:$S$96)</f>
        <v>0</v>
      </c>
      <c r="M144" s="110">
        <f>SUMIF('10 день'!$L$5:$L$93,B144,'10 день'!$S$5:$S$93)</f>
        <v>0</v>
      </c>
      <c r="N144" s="49">
        <f>SUMIF('11 день'!$L$5:$L$92,B144,'11 день'!$S$5:$S$92)</f>
        <v>0</v>
      </c>
      <c r="O144" s="110">
        <f>SUMIF('12 день'!$L$5:$L$91,B144,'12 день'!$S$5:$S$91)</f>
        <v>0</v>
      </c>
      <c r="P144" s="49">
        <f>SUMIF('13 день'!$L$5:$L$94,B144,'13 день'!$S$5:$S$94)</f>
        <v>0</v>
      </c>
      <c r="Q144" s="110">
        <f>SUMIF('14 день'!$L$5:$L$93,B144,'14 день'!$S$5:$S$93)</f>
        <v>0</v>
      </c>
      <c r="R144" s="49">
        <f>SUMIF('15 день'!$L$5:$L$94,B144,'15 день'!$S$5:$S$94)</f>
        <v>0</v>
      </c>
      <c r="S144" s="7">
        <f t="shared" si="4"/>
        <v>0</v>
      </c>
      <c r="T144" s="9">
        <f t="shared" si="5"/>
        <v>0</v>
      </c>
    </row>
    <row r="145" spans="1:20" x14ac:dyDescent="0.25">
      <c r="A145" s="1">
        <v>143</v>
      </c>
      <c r="B145" s="6" t="s">
        <v>67</v>
      </c>
      <c r="C145" s="9">
        <v>0</v>
      </c>
      <c r="D145" s="49">
        <f>SUMIF('1 день'!$L$5:$L$88,B145,'1 день'!$S$5:$S$88)</f>
        <v>0</v>
      </c>
      <c r="E145" s="110">
        <f>SUMIF('2 день'!$L$5:$L$96,B145,'2 день'!$S$5:$S$96)</f>
        <v>0</v>
      </c>
      <c r="F145" s="49">
        <f>SUMIF('3 день'!$L$5:$L$91,B145,'3 день'!$S$5:$S$91)</f>
        <v>0</v>
      </c>
      <c r="G145" s="110">
        <f>SUMIF('4 день'!$L$5:$L$96,B145,'4 день'!$S$5:$S$96)</f>
        <v>0</v>
      </c>
      <c r="H145" s="49">
        <f>SUMIF('5 день'!$L$5:$L$83,B145,'5 день'!$S$5:$S$83)</f>
        <v>0</v>
      </c>
      <c r="I145" s="110">
        <f>SUMIF('6 день'!$L$5:$L$96,B145,'6 день'!$S$5:$S$96)</f>
        <v>0</v>
      </c>
      <c r="J145" s="49">
        <f>SUMIF('7 день'!$L$5:$L$91,B145,'7 день'!$S$5:$S$91)</f>
        <v>0</v>
      </c>
      <c r="K145" s="110">
        <f>SUMIF('8 день'!$L$5:$L$92,B145,'8 день'!$S$5:$S$92)</f>
        <v>0</v>
      </c>
      <c r="L145" s="49">
        <f>SUMIF('9 день'!$L$5:$L$96,B145,'9 день'!$S$5:$S$96)</f>
        <v>0</v>
      </c>
      <c r="M145" s="110">
        <f>SUMIF('10 день'!$L$5:$L$93,B145,'10 день'!$S$5:$S$93)</f>
        <v>0</v>
      </c>
      <c r="N145" s="49">
        <f>SUMIF('11 день'!$L$5:$L$92,B145,'11 день'!$S$5:$S$92)</f>
        <v>0</v>
      </c>
      <c r="O145" s="110">
        <f>SUMIF('12 день'!$L$5:$L$91,B145,'12 день'!$S$5:$S$91)</f>
        <v>0</v>
      </c>
      <c r="P145" s="49">
        <f>SUMIF('13 день'!$L$5:$L$94,B145,'13 день'!$S$5:$S$94)</f>
        <v>0</v>
      </c>
      <c r="Q145" s="110">
        <f>SUMIF('14 день'!$L$5:$L$93,B145,'14 день'!$S$5:$S$93)</f>
        <v>0</v>
      </c>
      <c r="R145" s="49">
        <f>SUMIF('15 день'!$L$5:$L$94,B145,'15 день'!$S$5:$S$94)</f>
        <v>0</v>
      </c>
      <c r="S145" s="7">
        <f t="shared" si="4"/>
        <v>0</v>
      </c>
      <c r="T145" s="9">
        <f t="shared" si="5"/>
        <v>0</v>
      </c>
    </row>
    <row r="146" spans="1:20" x14ac:dyDescent="0.25">
      <c r="A146" s="1">
        <v>144</v>
      </c>
      <c r="B146" s="6" t="s">
        <v>68</v>
      </c>
      <c r="C146" s="9">
        <v>0</v>
      </c>
      <c r="D146" s="49">
        <f>SUMIF('1 день'!$L$5:$L$88,B146,'1 день'!$S$5:$S$88)</f>
        <v>0</v>
      </c>
      <c r="E146" s="110">
        <f>SUMIF('2 день'!$L$5:$L$96,B146,'2 день'!$S$5:$S$96)</f>
        <v>0</v>
      </c>
      <c r="F146" s="49">
        <f>SUMIF('3 день'!$L$5:$L$91,B146,'3 день'!$S$5:$S$91)</f>
        <v>0</v>
      </c>
      <c r="G146" s="110">
        <f>SUMIF('4 день'!$L$5:$L$96,B146,'4 день'!$S$5:$S$96)</f>
        <v>0</v>
      </c>
      <c r="H146" s="49">
        <f>SUMIF('5 день'!$L$5:$L$83,B146,'5 день'!$S$5:$S$83)</f>
        <v>0</v>
      </c>
      <c r="I146" s="110">
        <f>SUMIF('6 день'!$L$5:$L$96,B146,'6 день'!$S$5:$S$96)</f>
        <v>0</v>
      </c>
      <c r="J146" s="49">
        <f>SUMIF('7 день'!$L$5:$L$91,B146,'7 день'!$S$5:$S$91)</f>
        <v>0</v>
      </c>
      <c r="K146" s="110">
        <f>SUMIF('8 день'!$L$5:$L$92,B146,'8 день'!$S$5:$S$92)</f>
        <v>0</v>
      </c>
      <c r="L146" s="49">
        <f>SUMIF('9 день'!$L$5:$L$96,B146,'9 день'!$S$5:$S$96)</f>
        <v>0</v>
      </c>
      <c r="M146" s="110">
        <f>SUMIF('10 день'!$L$5:$L$93,B146,'10 день'!$S$5:$S$93)</f>
        <v>0</v>
      </c>
      <c r="N146" s="49">
        <f>SUMIF('11 день'!$L$5:$L$92,B146,'11 день'!$S$5:$S$92)</f>
        <v>0</v>
      </c>
      <c r="O146" s="110">
        <f>SUMIF('12 день'!$L$5:$L$91,B146,'12 день'!$S$5:$S$91)</f>
        <v>0</v>
      </c>
      <c r="P146" s="49">
        <f>SUMIF('13 день'!$L$5:$L$94,B146,'13 день'!$S$5:$S$94)</f>
        <v>0</v>
      </c>
      <c r="Q146" s="110">
        <f>SUMIF('14 день'!$L$5:$L$93,B146,'14 день'!$S$5:$S$93)</f>
        <v>0</v>
      </c>
      <c r="R146" s="49">
        <f>SUMIF('15 день'!$L$5:$L$94,B146,'15 день'!$S$5:$S$94)</f>
        <v>0</v>
      </c>
      <c r="S146" s="7">
        <f t="shared" si="4"/>
        <v>0</v>
      </c>
      <c r="T146" s="9">
        <f t="shared" si="5"/>
        <v>0</v>
      </c>
    </row>
    <row r="147" spans="1:20" x14ac:dyDescent="0.25">
      <c r="A147" s="1">
        <v>145</v>
      </c>
      <c r="B147" s="6" t="s">
        <v>69</v>
      </c>
      <c r="C147" s="9">
        <v>0</v>
      </c>
      <c r="D147" s="49">
        <f>SUMIF('1 день'!$L$5:$L$88,B147,'1 день'!$S$5:$S$88)</f>
        <v>0</v>
      </c>
      <c r="E147" s="110">
        <f>SUMIF('2 день'!$L$5:$L$96,B147,'2 день'!$S$5:$S$96)</f>
        <v>0</v>
      </c>
      <c r="F147" s="49">
        <f>SUMIF('3 день'!$L$5:$L$91,B147,'3 день'!$S$5:$S$91)</f>
        <v>0</v>
      </c>
      <c r="G147" s="110">
        <f>SUMIF('4 день'!$L$5:$L$96,B147,'4 день'!$S$5:$S$96)</f>
        <v>0</v>
      </c>
      <c r="H147" s="49">
        <f>SUMIF('5 день'!$L$5:$L$83,B147,'5 день'!$S$5:$S$83)</f>
        <v>0</v>
      </c>
      <c r="I147" s="110">
        <f>SUMIF('6 день'!$L$5:$L$96,B147,'6 день'!$S$5:$S$96)</f>
        <v>0</v>
      </c>
      <c r="J147" s="49">
        <f>SUMIF('7 день'!$L$5:$L$91,B147,'7 день'!$S$5:$S$91)</f>
        <v>0</v>
      </c>
      <c r="K147" s="110">
        <f>SUMIF('8 день'!$L$5:$L$92,B147,'8 день'!$S$5:$S$92)</f>
        <v>0</v>
      </c>
      <c r="L147" s="49">
        <f>SUMIF('9 день'!$L$5:$L$96,B147,'9 день'!$S$5:$S$96)</f>
        <v>0</v>
      </c>
      <c r="M147" s="110">
        <f>SUMIF('10 день'!$L$5:$L$93,B147,'10 день'!$S$5:$S$93)</f>
        <v>0</v>
      </c>
      <c r="N147" s="49">
        <f>SUMIF('11 день'!$L$5:$L$92,B147,'11 день'!$S$5:$S$92)</f>
        <v>0</v>
      </c>
      <c r="O147" s="110">
        <f>SUMIF('12 день'!$L$5:$L$91,B147,'12 день'!$S$5:$S$91)</f>
        <v>0</v>
      </c>
      <c r="P147" s="49">
        <f>SUMIF('13 день'!$L$5:$L$94,B147,'13 день'!$S$5:$S$94)</f>
        <v>0</v>
      </c>
      <c r="Q147" s="110">
        <f>SUMIF('14 день'!$L$5:$L$93,B147,'14 день'!$S$5:$S$93)</f>
        <v>0</v>
      </c>
      <c r="R147" s="49">
        <f>SUMIF('15 день'!$L$5:$L$94,B147,'15 день'!$S$5:$S$94)</f>
        <v>0</v>
      </c>
      <c r="S147" s="7">
        <f t="shared" si="4"/>
        <v>0</v>
      </c>
      <c r="T147" s="9">
        <f t="shared" si="5"/>
        <v>0</v>
      </c>
    </row>
    <row r="148" spans="1:20" x14ac:dyDescent="0.25">
      <c r="A148" s="1">
        <v>146</v>
      </c>
      <c r="B148" s="6" t="s">
        <v>70</v>
      </c>
      <c r="C148" s="9">
        <v>0</v>
      </c>
      <c r="D148" s="49">
        <f>SUMIF('1 день'!$L$5:$L$88,B148,'1 день'!$S$5:$S$88)</f>
        <v>0</v>
      </c>
      <c r="E148" s="110">
        <f>SUMIF('2 день'!$L$5:$L$96,B148,'2 день'!$S$5:$S$96)</f>
        <v>0</v>
      </c>
      <c r="F148" s="49">
        <f>SUMIF('3 день'!$L$5:$L$91,B148,'3 день'!$S$5:$S$91)</f>
        <v>0</v>
      </c>
      <c r="G148" s="110">
        <f>SUMIF('4 день'!$L$5:$L$96,B148,'4 день'!$S$5:$S$96)</f>
        <v>0</v>
      </c>
      <c r="H148" s="49">
        <f>SUMIF('5 день'!$L$5:$L$83,B148,'5 день'!$S$5:$S$83)</f>
        <v>0</v>
      </c>
      <c r="I148" s="110">
        <f>SUMIF('6 день'!$L$5:$L$96,B148,'6 день'!$S$5:$S$96)</f>
        <v>0</v>
      </c>
      <c r="J148" s="49">
        <f>SUMIF('7 день'!$L$5:$L$91,B148,'7 день'!$S$5:$S$91)</f>
        <v>0</v>
      </c>
      <c r="K148" s="110">
        <f>SUMIF('8 день'!$L$5:$L$92,B148,'8 день'!$S$5:$S$92)</f>
        <v>0</v>
      </c>
      <c r="L148" s="49">
        <f>SUMIF('9 день'!$L$5:$L$96,B148,'9 день'!$S$5:$S$96)</f>
        <v>0</v>
      </c>
      <c r="M148" s="110">
        <f>SUMIF('10 день'!$L$5:$L$93,B148,'10 день'!$S$5:$S$93)</f>
        <v>0</v>
      </c>
      <c r="N148" s="49">
        <f>SUMIF('11 день'!$L$5:$L$92,B148,'11 день'!$S$5:$S$92)</f>
        <v>0</v>
      </c>
      <c r="O148" s="110">
        <f>SUMIF('12 день'!$L$5:$L$91,B148,'12 день'!$S$5:$S$91)</f>
        <v>0</v>
      </c>
      <c r="P148" s="49">
        <f>SUMIF('13 день'!$L$5:$L$94,B148,'13 день'!$S$5:$S$94)</f>
        <v>0</v>
      </c>
      <c r="Q148" s="110">
        <f>SUMIF('14 день'!$L$5:$L$93,B148,'14 день'!$S$5:$S$93)</f>
        <v>0</v>
      </c>
      <c r="R148" s="49">
        <f>SUMIF('15 день'!$L$5:$L$94,B148,'15 день'!$S$5:$S$94)</f>
        <v>0</v>
      </c>
      <c r="S148" s="7">
        <f t="shared" si="4"/>
        <v>0</v>
      </c>
      <c r="T148" s="9">
        <f t="shared" si="5"/>
        <v>0</v>
      </c>
    </row>
    <row r="149" spans="1:20" x14ac:dyDescent="0.25">
      <c r="A149" s="1">
        <v>147</v>
      </c>
      <c r="B149" s="6" t="s">
        <v>71</v>
      </c>
      <c r="C149" s="9">
        <v>0</v>
      </c>
      <c r="D149" s="49">
        <f>SUMIF('1 день'!$L$5:$L$88,B149,'1 день'!$S$5:$S$88)</f>
        <v>0</v>
      </c>
      <c r="E149" s="110">
        <f>SUMIF('2 день'!$L$5:$L$96,B149,'2 день'!$S$5:$S$96)</f>
        <v>0</v>
      </c>
      <c r="F149" s="49">
        <f>SUMIF('3 день'!$L$5:$L$91,B149,'3 день'!$S$5:$S$91)</f>
        <v>0</v>
      </c>
      <c r="G149" s="110">
        <f>SUMIF('4 день'!$L$5:$L$96,B149,'4 день'!$S$5:$S$96)</f>
        <v>0</v>
      </c>
      <c r="H149" s="49">
        <f>SUMIF('5 день'!$L$5:$L$83,B149,'5 день'!$S$5:$S$83)</f>
        <v>0</v>
      </c>
      <c r="I149" s="110">
        <f>SUMIF('6 день'!$L$5:$L$96,B149,'6 день'!$S$5:$S$96)</f>
        <v>0</v>
      </c>
      <c r="J149" s="49">
        <f>SUMIF('7 день'!$L$5:$L$91,B149,'7 день'!$S$5:$S$91)</f>
        <v>0</v>
      </c>
      <c r="K149" s="110">
        <f>SUMIF('8 день'!$L$5:$L$92,B149,'8 день'!$S$5:$S$92)</f>
        <v>0</v>
      </c>
      <c r="L149" s="49">
        <f>SUMIF('9 день'!$L$5:$L$96,B149,'9 день'!$S$5:$S$96)</f>
        <v>0</v>
      </c>
      <c r="M149" s="110">
        <f>SUMIF('10 день'!$L$5:$L$93,B149,'10 день'!$S$5:$S$93)</f>
        <v>0</v>
      </c>
      <c r="N149" s="49">
        <f>SUMIF('11 день'!$L$5:$L$92,B149,'11 день'!$S$5:$S$92)</f>
        <v>0</v>
      </c>
      <c r="O149" s="110">
        <f>SUMIF('12 день'!$L$5:$L$91,B149,'12 день'!$S$5:$S$91)</f>
        <v>0</v>
      </c>
      <c r="P149" s="49">
        <f>SUMIF('13 день'!$L$5:$L$94,B149,'13 день'!$S$5:$S$94)</f>
        <v>0</v>
      </c>
      <c r="Q149" s="110">
        <f>SUMIF('14 день'!$L$5:$L$93,B149,'14 день'!$S$5:$S$93)</f>
        <v>0</v>
      </c>
      <c r="R149" s="49">
        <f>SUMIF('15 день'!$L$5:$L$94,B149,'15 день'!$S$5:$S$94)</f>
        <v>0</v>
      </c>
      <c r="S149" s="7">
        <f t="shared" si="4"/>
        <v>0</v>
      </c>
      <c r="T149" s="9">
        <f t="shared" si="5"/>
        <v>0</v>
      </c>
    </row>
    <row r="150" spans="1:20" x14ac:dyDescent="0.25">
      <c r="A150" s="1">
        <v>148</v>
      </c>
      <c r="B150" s="6" t="s">
        <v>72</v>
      </c>
      <c r="C150" s="9">
        <v>0</v>
      </c>
      <c r="D150" s="49">
        <f>SUMIF('1 день'!$L$5:$L$88,B150,'1 день'!$S$5:$S$88)</f>
        <v>0</v>
      </c>
      <c r="E150" s="110">
        <f>SUMIF('2 день'!$L$5:$L$96,B150,'2 день'!$S$5:$S$96)</f>
        <v>0</v>
      </c>
      <c r="F150" s="49">
        <f>SUMIF('3 день'!$L$5:$L$91,B150,'3 день'!$S$5:$S$91)</f>
        <v>0</v>
      </c>
      <c r="G150" s="110">
        <f>SUMIF('4 день'!$L$5:$L$96,B150,'4 день'!$S$5:$S$96)</f>
        <v>0</v>
      </c>
      <c r="H150" s="49">
        <f>SUMIF('5 день'!$L$5:$L$83,B150,'5 день'!$S$5:$S$83)</f>
        <v>0</v>
      </c>
      <c r="I150" s="110">
        <f>SUMIF('6 день'!$L$5:$L$96,B150,'6 день'!$S$5:$S$96)</f>
        <v>0</v>
      </c>
      <c r="J150" s="49">
        <f>SUMIF('7 день'!$L$5:$L$91,B150,'7 день'!$S$5:$S$91)</f>
        <v>0</v>
      </c>
      <c r="K150" s="110">
        <f>SUMIF('8 день'!$L$5:$L$92,B150,'8 день'!$S$5:$S$92)</f>
        <v>0</v>
      </c>
      <c r="L150" s="49">
        <f>SUMIF('9 день'!$L$5:$L$96,B150,'9 день'!$S$5:$S$96)</f>
        <v>0</v>
      </c>
      <c r="M150" s="110">
        <f>SUMIF('10 день'!$L$5:$L$93,B150,'10 день'!$S$5:$S$93)</f>
        <v>0</v>
      </c>
      <c r="N150" s="49">
        <f>SUMIF('11 день'!$L$5:$L$92,B150,'11 день'!$S$5:$S$92)</f>
        <v>0</v>
      </c>
      <c r="O150" s="110">
        <f>SUMIF('12 день'!$L$5:$L$91,B150,'12 день'!$S$5:$S$91)</f>
        <v>0</v>
      </c>
      <c r="P150" s="49">
        <f>SUMIF('13 день'!$L$5:$L$94,B150,'13 день'!$S$5:$S$94)</f>
        <v>0</v>
      </c>
      <c r="Q150" s="110">
        <f>SUMIF('14 день'!$L$5:$L$93,B150,'14 день'!$S$5:$S$93)</f>
        <v>0</v>
      </c>
      <c r="R150" s="49">
        <f>SUMIF('15 день'!$L$5:$L$94,B150,'15 день'!$S$5:$S$94)</f>
        <v>0</v>
      </c>
      <c r="S150" s="7">
        <f t="shared" si="4"/>
        <v>0</v>
      </c>
      <c r="T150" s="9">
        <f t="shared" si="5"/>
        <v>0</v>
      </c>
    </row>
    <row r="151" spans="1:20" x14ac:dyDescent="0.25">
      <c r="A151" s="1">
        <v>149</v>
      </c>
      <c r="B151" s="6" t="s">
        <v>73</v>
      </c>
      <c r="C151" s="9">
        <v>0</v>
      </c>
      <c r="D151" s="49">
        <f>SUMIF('1 день'!$L$5:$L$88,B151,'1 день'!$S$5:$S$88)</f>
        <v>0</v>
      </c>
      <c r="E151" s="110">
        <f>SUMIF('2 день'!$L$5:$L$96,B151,'2 день'!$S$5:$S$96)</f>
        <v>0</v>
      </c>
      <c r="F151" s="49">
        <f>SUMIF('3 день'!$L$5:$L$91,B151,'3 день'!$S$5:$S$91)</f>
        <v>0</v>
      </c>
      <c r="G151" s="110">
        <f>SUMIF('4 день'!$L$5:$L$96,B151,'4 день'!$S$5:$S$96)</f>
        <v>0</v>
      </c>
      <c r="H151" s="49">
        <f>SUMIF('5 день'!$L$5:$L$83,B151,'5 день'!$S$5:$S$83)</f>
        <v>0</v>
      </c>
      <c r="I151" s="110">
        <f>SUMIF('6 день'!$L$5:$L$96,B151,'6 день'!$S$5:$S$96)</f>
        <v>0</v>
      </c>
      <c r="J151" s="49">
        <f>SUMIF('7 день'!$L$5:$L$91,B151,'7 день'!$S$5:$S$91)</f>
        <v>0</v>
      </c>
      <c r="K151" s="110">
        <f>SUMIF('8 день'!$L$5:$L$92,B151,'8 день'!$S$5:$S$92)</f>
        <v>0</v>
      </c>
      <c r="L151" s="49">
        <f>SUMIF('9 день'!$L$5:$L$96,B151,'9 день'!$S$5:$S$96)</f>
        <v>0</v>
      </c>
      <c r="M151" s="110">
        <f>SUMIF('10 день'!$L$5:$L$93,B151,'10 день'!$S$5:$S$93)</f>
        <v>0</v>
      </c>
      <c r="N151" s="49">
        <f>SUMIF('11 день'!$L$5:$L$92,B151,'11 день'!$S$5:$S$92)</f>
        <v>0</v>
      </c>
      <c r="O151" s="110">
        <f>SUMIF('12 день'!$L$5:$L$91,B151,'12 день'!$S$5:$S$91)</f>
        <v>0</v>
      </c>
      <c r="P151" s="49">
        <f>SUMIF('13 день'!$L$5:$L$94,B151,'13 день'!$S$5:$S$94)</f>
        <v>0</v>
      </c>
      <c r="Q151" s="110">
        <f>SUMIF('14 день'!$L$5:$L$93,B151,'14 день'!$S$5:$S$93)</f>
        <v>0</v>
      </c>
      <c r="R151" s="49">
        <f>SUMIF('15 день'!$L$5:$L$94,B151,'15 день'!$S$5:$S$94)</f>
        <v>0</v>
      </c>
      <c r="S151" s="7">
        <f t="shared" si="4"/>
        <v>0</v>
      </c>
      <c r="T151" s="9">
        <f t="shared" si="5"/>
        <v>0</v>
      </c>
    </row>
    <row r="152" spans="1:20" x14ac:dyDescent="0.25">
      <c r="A152" s="1">
        <v>150</v>
      </c>
      <c r="B152" s="6">
        <v>0</v>
      </c>
      <c r="C152" s="9">
        <v>0</v>
      </c>
      <c r="D152" s="49">
        <f>SUMIF('1 день'!$L$5:$L$88,B152,'1 день'!$S$5:$S$88)</f>
        <v>108.33333333333333</v>
      </c>
      <c r="E152" s="110">
        <f>SUMIF('2 день'!$L$5:$L$96,B152,'2 день'!$S$5:$S$96)</f>
        <v>30</v>
      </c>
      <c r="F152" s="49">
        <f>SUMIF('3 день'!$L$5:$L$91,B152,'3 день'!$S$5:$S$91)</f>
        <v>20</v>
      </c>
      <c r="G152" s="110">
        <f>SUMIF('4 день'!$L$5:$L$96,B152,'4 день'!$S$5:$S$96)</f>
        <v>2</v>
      </c>
      <c r="H152" s="49">
        <f>SUMIF('5 день'!$L$5:$L$83,B152,'5 день'!$S$5:$S$83)</f>
        <v>551</v>
      </c>
      <c r="I152" s="110">
        <f>SUMIF('6 день'!$L$5:$L$96,B152,'6 день'!$S$5:$S$96)</f>
        <v>30</v>
      </c>
      <c r="J152" s="49">
        <f>SUMIF('7 день'!$L$5:$L$91,B152,'7 день'!$S$5:$S$91)</f>
        <v>0</v>
      </c>
      <c r="K152" s="110">
        <f>SUMIF('8 день'!$L$5:$L$92,B152,'8 день'!$S$5:$S$92)</f>
        <v>10</v>
      </c>
      <c r="L152" s="49">
        <f>SUMIF('9 день'!$L$5:$L$96,B152,'9 день'!$S$5:$S$96)</f>
        <v>102</v>
      </c>
      <c r="M152" s="110">
        <f>SUMIF('10 день'!$L$5:$L$93,B152,'10 день'!$S$5:$S$93)</f>
        <v>20</v>
      </c>
      <c r="N152" s="49">
        <f>SUMIF('11 день'!$L$5:$L$92,B152,'11 день'!$S$5:$S$92)</f>
        <v>96.666666666666671</v>
      </c>
      <c r="O152" s="110">
        <f>SUMIF('12 день'!$L$5:$L$91,B152,'12 день'!$S$5:$S$91)</f>
        <v>220</v>
      </c>
      <c r="P152" s="49">
        <f>SUMIF('13 день'!$L$5:$L$94,B152,'13 день'!$S$5:$S$94)</f>
        <v>2</v>
      </c>
      <c r="Q152" s="110">
        <f>SUMIF('14 день'!$L$5:$L$93,B152,'14 день'!$S$5:$S$93)</f>
        <v>40</v>
      </c>
      <c r="R152" s="49">
        <f>SUMIF('15 день'!$L$5:$L$94,B152,'15 день'!$S$5:$S$94)</f>
        <v>40</v>
      </c>
      <c r="S152" s="7">
        <f t="shared" si="4"/>
        <v>1272</v>
      </c>
      <c r="T152" s="9">
        <f t="shared" si="5"/>
        <v>0</v>
      </c>
    </row>
  </sheetData>
  <mergeCells count="1">
    <mergeCell ref="D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"/>
  <sheetViews>
    <sheetView view="pageBreakPreview" zoomScale="60" zoomScaleNormal="40" workbookViewId="0">
      <pane xSplit="3" ySplit="4" topLeftCell="E41" activePane="bottomRight" state="frozen"/>
      <selection pane="topRight" activeCell="D1" sqref="D1"/>
      <selection pane="bottomLeft" activeCell="A5" sqref="A5"/>
      <selection pane="bottomRight" activeCell="V26" sqref="V26:V54"/>
    </sheetView>
  </sheetViews>
  <sheetFormatPr defaultRowHeight="15" x14ac:dyDescent="0.25"/>
  <cols>
    <col min="1" max="1" width="12.5703125" customWidth="1"/>
    <col min="2" max="2" width="23.7109375" customWidth="1"/>
    <col min="3" max="4" width="24.85546875" customWidth="1"/>
    <col min="5" max="5" width="27.42578125" customWidth="1"/>
    <col min="6" max="8" width="8.140625" customWidth="1"/>
    <col min="9" max="9" width="8.42578125" customWidth="1"/>
    <col min="10" max="10" width="13.42578125" customWidth="1"/>
    <col min="11" max="11" width="11.85546875" customWidth="1"/>
    <col min="12" max="12" width="22.85546875" customWidth="1"/>
    <col min="13" max="15" width="8.42578125" customWidth="1"/>
    <col min="16" max="16" width="12" customWidth="1"/>
    <col min="17" max="17" width="13.140625" customWidth="1"/>
    <col min="18" max="18" width="9.85546875" customWidth="1"/>
    <col min="19" max="19" width="16.28515625" customWidth="1"/>
    <col min="20" max="20" width="13.140625" customWidth="1"/>
    <col min="21" max="21" width="14.140625" customWidth="1"/>
    <col min="22" max="22" width="22" customWidth="1"/>
    <col min="23" max="23" width="19.28515625" customWidth="1"/>
    <col min="24" max="24" width="7" customWidth="1"/>
  </cols>
  <sheetData>
    <row r="1" spans="1:23" ht="15" customHeight="1" thickTop="1" thickBot="1" x14ac:dyDescent="0.3">
      <c r="A1" s="27"/>
      <c r="B1" s="27"/>
      <c r="C1" s="27"/>
      <c r="D1" s="27"/>
      <c r="E1" s="227" t="s">
        <v>84</v>
      </c>
      <c r="F1" s="228"/>
      <c r="G1" s="228"/>
      <c r="H1" s="228"/>
      <c r="I1" s="228"/>
      <c r="J1" s="228"/>
      <c r="K1" s="229"/>
      <c r="L1" s="227" t="s">
        <v>196</v>
      </c>
      <c r="M1" s="228"/>
      <c r="N1" s="228"/>
      <c r="O1" s="228"/>
      <c r="P1" s="228"/>
      <c r="Q1" s="228"/>
      <c r="R1" s="228"/>
      <c r="S1" s="229"/>
      <c r="T1" s="27"/>
      <c r="U1" s="27"/>
      <c r="V1" s="224" t="s">
        <v>200</v>
      </c>
      <c r="W1" s="225"/>
    </row>
    <row r="2" spans="1:23" ht="33" customHeight="1" thickTop="1" x14ac:dyDescent="0.25">
      <c r="A2" s="27"/>
      <c r="B2" s="152" t="s">
        <v>430</v>
      </c>
      <c r="C2" s="153"/>
      <c r="D2" s="39" t="s">
        <v>84</v>
      </c>
      <c r="E2" s="230" t="s">
        <v>22</v>
      </c>
      <c r="F2" s="164" t="s">
        <v>195</v>
      </c>
      <c r="G2" s="165"/>
      <c r="H2" s="165"/>
      <c r="I2" s="226"/>
      <c r="J2" s="40"/>
      <c r="K2" s="41"/>
      <c r="L2" s="235" t="s">
        <v>75</v>
      </c>
      <c r="M2" s="164" t="s">
        <v>195</v>
      </c>
      <c r="N2" s="165"/>
      <c r="O2" s="165"/>
      <c r="P2" s="165"/>
      <c r="Q2" s="236" t="s">
        <v>199</v>
      </c>
      <c r="R2" s="237"/>
      <c r="S2" s="238"/>
      <c r="T2" s="27"/>
      <c r="U2" s="27"/>
      <c r="V2" s="45" t="s">
        <v>201</v>
      </c>
      <c r="W2" s="46" t="s">
        <v>198</v>
      </c>
    </row>
    <row r="3" spans="1:23" ht="36.75" customHeight="1" thickBot="1" x14ac:dyDescent="0.3">
      <c r="A3" s="1"/>
      <c r="B3" s="157" t="s">
        <v>85</v>
      </c>
      <c r="C3" s="157"/>
      <c r="D3" s="169" t="s">
        <v>93</v>
      </c>
      <c r="E3" s="231"/>
      <c r="F3" s="233" t="s">
        <v>191</v>
      </c>
      <c r="G3" s="233" t="s">
        <v>192</v>
      </c>
      <c r="H3" s="233" t="s">
        <v>193</v>
      </c>
      <c r="I3" s="211" t="s">
        <v>194</v>
      </c>
      <c r="J3" s="193" t="s">
        <v>74</v>
      </c>
      <c r="K3" s="205" t="s">
        <v>88</v>
      </c>
      <c r="L3" s="167"/>
      <c r="M3" s="211" t="s">
        <v>191</v>
      </c>
      <c r="N3" s="211" t="s">
        <v>192</v>
      </c>
      <c r="O3" s="211" t="s">
        <v>193</v>
      </c>
      <c r="P3" s="211" t="s">
        <v>194</v>
      </c>
      <c r="Q3" s="195" t="s">
        <v>86</v>
      </c>
      <c r="R3" s="205" t="s">
        <v>76</v>
      </c>
      <c r="S3" s="193" t="s">
        <v>89</v>
      </c>
      <c r="T3" s="195" t="s">
        <v>87</v>
      </c>
      <c r="U3" s="197" t="s">
        <v>77</v>
      </c>
      <c r="V3" s="47">
        <f>V5+V24+V26+V55+V72</f>
        <v>182.07569166666667</v>
      </c>
      <c r="W3" s="47">
        <f>W5+W24+W26+W55+W72</f>
        <v>1915.6926666666664</v>
      </c>
    </row>
    <row r="4" spans="1:23" ht="43.5" customHeight="1" thickTop="1" thickBot="1" x14ac:dyDescent="0.3">
      <c r="A4" s="26" t="s">
        <v>94</v>
      </c>
      <c r="B4" s="35" t="s">
        <v>21</v>
      </c>
      <c r="C4" s="25" t="s">
        <v>2</v>
      </c>
      <c r="D4" s="156"/>
      <c r="E4" s="232"/>
      <c r="F4" s="234"/>
      <c r="G4" s="234"/>
      <c r="H4" s="234"/>
      <c r="I4" s="212"/>
      <c r="J4" s="239"/>
      <c r="K4" s="206"/>
      <c r="L4" s="168"/>
      <c r="M4" s="212"/>
      <c r="N4" s="212"/>
      <c r="O4" s="212"/>
      <c r="P4" s="212"/>
      <c r="Q4" s="196"/>
      <c r="R4" s="207"/>
      <c r="S4" s="194"/>
      <c r="T4" s="196"/>
      <c r="U4" s="198"/>
      <c r="V4" s="38" t="s">
        <v>190</v>
      </c>
      <c r="W4" s="44" t="s">
        <v>197</v>
      </c>
    </row>
    <row r="5" spans="1:23" ht="15.75" customHeight="1" thickTop="1" x14ac:dyDescent="0.25">
      <c r="A5" s="170" t="s">
        <v>95</v>
      </c>
      <c r="B5" s="185" t="s">
        <v>7</v>
      </c>
      <c r="C5" s="190" t="s">
        <v>188</v>
      </c>
      <c r="D5" s="158" t="s">
        <v>411</v>
      </c>
      <c r="E5" s="2" t="s">
        <v>150</v>
      </c>
      <c r="F5" s="166">
        <v>45</v>
      </c>
      <c r="G5" s="166">
        <v>55</v>
      </c>
      <c r="H5" s="166">
        <v>158</v>
      </c>
      <c r="I5" s="166">
        <f>(F5*4)+(G5*9)+(H5*4)</f>
        <v>1307</v>
      </c>
      <c r="J5" s="3">
        <v>154</v>
      </c>
      <c r="K5" s="161">
        <v>1000</v>
      </c>
      <c r="L5" s="2" t="s">
        <v>150</v>
      </c>
      <c r="M5" s="166">
        <f>$R$5/$K$5*F5</f>
        <v>9</v>
      </c>
      <c r="N5" s="166">
        <f>$R$5/$K$5*G5</f>
        <v>11</v>
      </c>
      <c r="O5" s="166">
        <f>$R$5/$K$5*H5</f>
        <v>31.6</v>
      </c>
      <c r="P5" s="166">
        <f>(M5*4)+(N5*9)+(O5*4)</f>
        <v>261.39999999999998</v>
      </c>
      <c r="Q5" s="4">
        <f>VLOOKUP(L5,перечень!$B$3:$C$152,2,FALSE)</f>
        <v>70</v>
      </c>
      <c r="R5" s="161">
        <v>200</v>
      </c>
      <c r="S5" s="3">
        <f t="shared" ref="S5:S10" si="0">$R$5*J5/$K$5</f>
        <v>30.8</v>
      </c>
      <c r="T5" s="5">
        <f>Q5/1000*S5</f>
        <v>2.1560000000000001</v>
      </c>
      <c r="U5" s="202">
        <f>SUM(T5:T10)</f>
        <v>13.871600000000001</v>
      </c>
      <c r="V5" s="213">
        <f>SUM(U5:U23)</f>
        <v>56.663600000000002</v>
      </c>
      <c r="W5" s="208">
        <f>SUM(P5:P23)</f>
        <v>652.64466666666647</v>
      </c>
    </row>
    <row r="6" spans="1:23" ht="15" customHeight="1" x14ac:dyDescent="0.25">
      <c r="A6" s="171"/>
      <c r="B6" s="186"/>
      <c r="C6" s="191"/>
      <c r="D6" s="159"/>
      <c r="E6" s="6" t="s">
        <v>117</v>
      </c>
      <c r="F6" s="167"/>
      <c r="G6" s="167"/>
      <c r="H6" s="167"/>
      <c r="I6" s="167"/>
      <c r="J6" s="7">
        <v>880</v>
      </c>
      <c r="K6" s="162"/>
      <c r="L6" s="6" t="s">
        <v>117</v>
      </c>
      <c r="M6" s="167"/>
      <c r="N6" s="167"/>
      <c r="O6" s="167"/>
      <c r="P6" s="167"/>
      <c r="Q6" s="8">
        <f>VLOOKUP(L6,перечень!$B$3:$C$152,2,FALSE)</f>
        <v>61.85</v>
      </c>
      <c r="R6" s="162"/>
      <c r="S6" s="7">
        <f>$R$5*J6/$K$5</f>
        <v>176</v>
      </c>
      <c r="T6" s="9">
        <f t="shared" ref="T6:T16" si="1">Q6/1000*S6</f>
        <v>10.8856</v>
      </c>
      <c r="U6" s="203"/>
      <c r="V6" s="217"/>
      <c r="W6" s="209"/>
    </row>
    <row r="7" spans="1:23" ht="15" customHeight="1" x14ac:dyDescent="0.25">
      <c r="A7" s="171"/>
      <c r="B7" s="186"/>
      <c r="C7" s="191"/>
      <c r="D7" s="159"/>
      <c r="E7" s="6" t="s">
        <v>138</v>
      </c>
      <c r="F7" s="167"/>
      <c r="G7" s="167"/>
      <c r="H7" s="167"/>
      <c r="I7" s="167"/>
      <c r="J7" s="7">
        <v>5</v>
      </c>
      <c r="K7" s="162"/>
      <c r="L7" s="6" t="s">
        <v>138</v>
      </c>
      <c r="M7" s="167"/>
      <c r="N7" s="167"/>
      <c r="O7" s="167"/>
      <c r="P7" s="167"/>
      <c r="Q7" s="8">
        <f>VLOOKUP(L7,перечень!$B$3:$C$152,2,FALSE)</f>
        <v>95</v>
      </c>
      <c r="R7" s="162"/>
      <c r="S7" s="7">
        <f>$R$5*J7/$K$5</f>
        <v>1</v>
      </c>
      <c r="T7" s="9">
        <f t="shared" si="1"/>
        <v>9.5000000000000001E-2</v>
      </c>
      <c r="U7" s="203"/>
      <c r="V7" s="217"/>
      <c r="W7" s="209"/>
    </row>
    <row r="8" spans="1:23" ht="15" customHeight="1" x14ac:dyDescent="0.25">
      <c r="A8" s="171"/>
      <c r="B8" s="186"/>
      <c r="C8" s="191"/>
      <c r="D8" s="159"/>
      <c r="E8" s="6" t="s">
        <v>123</v>
      </c>
      <c r="F8" s="167"/>
      <c r="G8" s="167"/>
      <c r="H8" s="167"/>
      <c r="I8" s="167"/>
      <c r="J8" s="7">
        <v>5</v>
      </c>
      <c r="K8" s="162"/>
      <c r="L8" s="6" t="s">
        <v>123</v>
      </c>
      <c r="M8" s="167"/>
      <c r="N8" s="167"/>
      <c r="O8" s="167"/>
      <c r="P8" s="167"/>
      <c r="Q8" s="8">
        <f>VLOOKUP(L8,перечень!$B$3:$C$152,2,FALSE)</f>
        <v>735</v>
      </c>
      <c r="R8" s="162"/>
      <c r="S8" s="7">
        <f t="shared" si="0"/>
        <v>1</v>
      </c>
      <c r="T8" s="9">
        <f t="shared" si="1"/>
        <v>0.73499999999999999</v>
      </c>
      <c r="U8" s="203"/>
      <c r="V8" s="217"/>
      <c r="W8" s="209"/>
    </row>
    <row r="9" spans="1:23" ht="15" customHeight="1" x14ac:dyDescent="0.25">
      <c r="A9" s="171"/>
      <c r="B9" s="186"/>
      <c r="C9" s="191"/>
      <c r="D9" s="159"/>
      <c r="E9" s="6"/>
      <c r="F9" s="167"/>
      <c r="G9" s="167"/>
      <c r="H9" s="167"/>
      <c r="I9" s="167"/>
      <c r="J9" s="7"/>
      <c r="K9" s="162"/>
      <c r="L9" s="6">
        <v>0</v>
      </c>
      <c r="M9" s="167"/>
      <c r="N9" s="167"/>
      <c r="O9" s="167"/>
      <c r="P9" s="167"/>
      <c r="Q9" s="8">
        <f>VLOOKUP(L9,перечень!$B$3:$C$152,2,FALSE)</f>
        <v>0</v>
      </c>
      <c r="R9" s="162"/>
      <c r="S9" s="7">
        <f t="shared" si="0"/>
        <v>0</v>
      </c>
      <c r="T9" s="9">
        <f t="shared" si="1"/>
        <v>0</v>
      </c>
      <c r="U9" s="203"/>
      <c r="V9" s="217"/>
      <c r="W9" s="209"/>
    </row>
    <row r="10" spans="1:23" ht="15.75" customHeight="1" thickBot="1" x14ac:dyDescent="0.3">
      <c r="A10" s="171"/>
      <c r="B10" s="186"/>
      <c r="C10" s="192"/>
      <c r="D10" s="160"/>
      <c r="E10" s="10"/>
      <c r="F10" s="168"/>
      <c r="G10" s="168"/>
      <c r="H10" s="168"/>
      <c r="I10" s="168"/>
      <c r="J10" s="11"/>
      <c r="K10" s="163"/>
      <c r="L10" s="6">
        <v>0</v>
      </c>
      <c r="M10" s="168"/>
      <c r="N10" s="168"/>
      <c r="O10" s="168"/>
      <c r="P10" s="168"/>
      <c r="Q10" s="12">
        <f>VLOOKUP(L10,перечень!$B$3:$C$152,2,FALSE)</f>
        <v>0</v>
      </c>
      <c r="R10" s="163"/>
      <c r="S10" s="11">
        <f t="shared" si="0"/>
        <v>0</v>
      </c>
      <c r="T10" s="13">
        <f t="shared" si="1"/>
        <v>0</v>
      </c>
      <c r="U10" s="204"/>
      <c r="V10" s="217"/>
      <c r="W10" s="209"/>
    </row>
    <row r="11" spans="1:23" ht="15.75" customHeight="1" thickTop="1" x14ac:dyDescent="0.25">
      <c r="A11" s="171"/>
      <c r="B11" s="186"/>
      <c r="C11" s="179" t="s">
        <v>288</v>
      </c>
      <c r="D11" s="154" t="s">
        <v>412</v>
      </c>
      <c r="E11" s="2" t="s">
        <v>117</v>
      </c>
      <c r="F11" s="166">
        <v>1.5</v>
      </c>
      <c r="G11" s="166">
        <v>1.4</v>
      </c>
      <c r="H11" s="166">
        <v>8.6</v>
      </c>
      <c r="I11" s="166">
        <v>6.4</v>
      </c>
      <c r="J11" s="3">
        <v>50</v>
      </c>
      <c r="K11" s="161">
        <v>150</v>
      </c>
      <c r="L11" s="2" t="s">
        <v>117</v>
      </c>
      <c r="M11" s="166">
        <f>$R$11/$K$11*F11</f>
        <v>2</v>
      </c>
      <c r="N11" s="166">
        <f>$R$11/$K$11*G11</f>
        <v>1.8666666666666665</v>
      </c>
      <c r="O11" s="166">
        <f>$R$11/$K$11*H11</f>
        <v>11.466666666666665</v>
      </c>
      <c r="P11" s="166">
        <f>(M11*4)+(N11*9)+(O11*4)</f>
        <v>70.666666666666657</v>
      </c>
      <c r="Q11" s="4">
        <f>VLOOKUP(L11,перечень!$B$3:$C$152,2,FALSE)</f>
        <v>61.85</v>
      </c>
      <c r="R11" s="161">
        <v>200</v>
      </c>
      <c r="S11" s="3">
        <f t="shared" ref="S11:S16" si="2">$R$11*J11/$K$11</f>
        <v>66.666666666666671</v>
      </c>
      <c r="T11" s="5">
        <f>Q11/1000*S11</f>
        <v>4.123333333333334</v>
      </c>
      <c r="U11" s="202">
        <f>SUM(T11:T16)</f>
        <v>5.73</v>
      </c>
      <c r="V11" s="217"/>
      <c r="W11" s="209"/>
    </row>
    <row r="12" spans="1:23" ht="15" customHeight="1" x14ac:dyDescent="0.25">
      <c r="A12" s="171"/>
      <c r="B12" s="186"/>
      <c r="C12" s="180"/>
      <c r="D12" s="155"/>
      <c r="E12" s="6" t="s">
        <v>138</v>
      </c>
      <c r="F12" s="167"/>
      <c r="G12" s="167"/>
      <c r="H12" s="167"/>
      <c r="I12" s="167"/>
      <c r="J12" s="7">
        <v>7</v>
      </c>
      <c r="K12" s="162"/>
      <c r="L12" s="6" t="s">
        <v>138</v>
      </c>
      <c r="M12" s="167"/>
      <c r="N12" s="167"/>
      <c r="O12" s="167"/>
      <c r="P12" s="167"/>
      <c r="Q12" s="8">
        <f>VLOOKUP(L12,перечень!$B$3:$C$152,2,FALSE)</f>
        <v>95</v>
      </c>
      <c r="R12" s="162"/>
      <c r="S12" s="7">
        <f t="shared" si="2"/>
        <v>9.3333333333333339</v>
      </c>
      <c r="T12" s="9">
        <f t="shared" si="1"/>
        <v>0.88666666666666671</v>
      </c>
      <c r="U12" s="203"/>
      <c r="V12" s="217"/>
      <c r="W12" s="209"/>
    </row>
    <row r="13" spans="1:23" ht="15" customHeight="1" x14ac:dyDescent="0.25">
      <c r="A13" s="171"/>
      <c r="B13" s="186"/>
      <c r="C13" s="180"/>
      <c r="D13" s="155"/>
      <c r="E13" s="6" t="s">
        <v>209</v>
      </c>
      <c r="F13" s="167"/>
      <c r="G13" s="167"/>
      <c r="H13" s="167"/>
      <c r="I13" s="167"/>
      <c r="J13" s="7">
        <v>1</v>
      </c>
      <c r="K13" s="162"/>
      <c r="L13" s="6" t="s">
        <v>141</v>
      </c>
      <c r="M13" s="167"/>
      <c r="N13" s="167"/>
      <c r="O13" s="167"/>
      <c r="P13" s="167"/>
      <c r="Q13" s="8">
        <f>VLOOKUP(L13,перечень!$B$3:$C$152,2,FALSE)</f>
        <v>540</v>
      </c>
      <c r="R13" s="162"/>
      <c r="S13" s="7">
        <f t="shared" si="2"/>
        <v>1.3333333333333333</v>
      </c>
      <c r="T13" s="9">
        <f t="shared" si="1"/>
        <v>0.72</v>
      </c>
      <c r="U13" s="203"/>
      <c r="V13" s="217"/>
      <c r="W13" s="209"/>
    </row>
    <row r="14" spans="1:23" ht="15" customHeight="1" x14ac:dyDescent="0.25">
      <c r="A14" s="171"/>
      <c r="B14" s="186"/>
      <c r="C14" s="180"/>
      <c r="D14" s="155"/>
      <c r="E14" s="6"/>
      <c r="F14" s="167"/>
      <c r="G14" s="167"/>
      <c r="H14" s="167"/>
      <c r="I14" s="167"/>
      <c r="J14" s="7">
        <v>0</v>
      </c>
      <c r="K14" s="162"/>
      <c r="L14" s="6">
        <v>0</v>
      </c>
      <c r="M14" s="167"/>
      <c r="N14" s="167"/>
      <c r="O14" s="167"/>
      <c r="P14" s="167"/>
      <c r="Q14" s="8">
        <f>VLOOKUP(L14,перечень!$B$3:$C$152,2,FALSE)</f>
        <v>0</v>
      </c>
      <c r="R14" s="162"/>
      <c r="S14" s="7">
        <f t="shared" si="2"/>
        <v>0</v>
      </c>
      <c r="T14" s="9">
        <f t="shared" si="1"/>
        <v>0</v>
      </c>
      <c r="U14" s="203"/>
      <c r="V14" s="217"/>
      <c r="W14" s="209"/>
    </row>
    <row r="15" spans="1:23" ht="15" customHeight="1" x14ac:dyDescent="0.25">
      <c r="A15" s="171"/>
      <c r="B15" s="186"/>
      <c r="C15" s="180"/>
      <c r="D15" s="155"/>
      <c r="E15" s="6"/>
      <c r="F15" s="167"/>
      <c r="G15" s="167"/>
      <c r="H15" s="167"/>
      <c r="I15" s="167"/>
      <c r="J15" s="7">
        <v>0</v>
      </c>
      <c r="K15" s="162"/>
      <c r="L15" s="6">
        <v>0</v>
      </c>
      <c r="M15" s="167"/>
      <c r="N15" s="167"/>
      <c r="O15" s="167"/>
      <c r="P15" s="167"/>
      <c r="Q15" s="8">
        <f>VLOOKUP(L15,перечень!$B$3:$C$152,2,FALSE)</f>
        <v>0</v>
      </c>
      <c r="R15" s="162"/>
      <c r="S15" s="7">
        <f t="shared" si="2"/>
        <v>0</v>
      </c>
      <c r="T15" s="9">
        <f t="shared" si="1"/>
        <v>0</v>
      </c>
      <c r="U15" s="203"/>
      <c r="V15" s="217"/>
      <c r="W15" s="209"/>
    </row>
    <row r="16" spans="1:23" ht="15.75" customHeight="1" thickBot="1" x14ac:dyDescent="0.3">
      <c r="A16" s="171"/>
      <c r="B16" s="186"/>
      <c r="C16" s="181"/>
      <c r="D16" s="156"/>
      <c r="E16" s="10"/>
      <c r="F16" s="168"/>
      <c r="G16" s="168"/>
      <c r="H16" s="168"/>
      <c r="I16" s="168"/>
      <c r="J16" s="11">
        <v>0</v>
      </c>
      <c r="K16" s="163"/>
      <c r="L16" s="10">
        <v>0</v>
      </c>
      <c r="M16" s="168"/>
      <c r="N16" s="168"/>
      <c r="O16" s="168"/>
      <c r="P16" s="168"/>
      <c r="Q16" s="12">
        <f>VLOOKUP(L16,перечень!$B$3:$C$152,2,FALSE)</f>
        <v>0</v>
      </c>
      <c r="R16" s="163"/>
      <c r="S16" s="11">
        <f t="shared" si="2"/>
        <v>0</v>
      </c>
      <c r="T16" s="13">
        <f t="shared" si="1"/>
        <v>0</v>
      </c>
      <c r="U16" s="204"/>
      <c r="V16" s="217"/>
      <c r="W16" s="209"/>
    </row>
    <row r="17" spans="1:23" ht="37.5" customHeight="1" thickTop="1" thickBot="1" x14ac:dyDescent="0.3">
      <c r="A17" s="171"/>
      <c r="B17" s="186"/>
      <c r="C17" s="53" t="s">
        <v>289</v>
      </c>
      <c r="D17" s="31" t="s">
        <v>205</v>
      </c>
      <c r="E17" s="15" t="s">
        <v>208</v>
      </c>
      <c r="F17" s="42">
        <v>0.26</v>
      </c>
      <c r="G17" s="42">
        <v>0.17</v>
      </c>
      <c r="H17" s="42">
        <v>11.41</v>
      </c>
      <c r="I17" s="42">
        <f>(F17*4)+(G17*9)+(H17*4)</f>
        <v>48.21</v>
      </c>
      <c r="J17" s="16">
        <v>100</v>
      </c>
      <c r="K17" s="17">
        <v>100</v>
      </c>
      <c r="L17" s="15" t="s">
        <v>102</v>
      </c>
      <c r="M17" s="42">
        <f>$R$17/$K$17*F17</f>
        <v>0.26</v>
      </c>
      <c r="N17" s="42">
        <f>$R$17/$K$17*G17</f>
        <v>0.17</v>
      </c>
      <c r="O17" s="42">
        <f>$R$17/$K$17*H17</f>
        <v>11.41</v>
      </c>
      <c r="P17" s="42">
        <f>(M17*4)+(N17*9)+(O17*4)</f>
        <v>48.21</v>
      </c>
      <c r="Q17" s="18">
        <f>VLOOKUP(L17,перечень!$B$3:$C$152,2,FALSE)</f>
        <v>170</v>
      </c>
      <c r="R17" s="17">
        <v>100</v>
      </c>
      <c r="S17" s="16">
        <f>$R$17*J17/$K$17</f>
        <v>100</v>
      </c>
      <c r="T17" s="19">
        <f>Q17/1000*S17</f>
        <v>17</v>
      </c>
      <c r="U17" s="43">
        <f>SUM(T17)</f>
        <v>17</v>
      </c>
      <c r="V17" s="217"/>
      <c r="W17" s="209"/>
    </row>
    <row r="18" spans="1:23" ht="36.75" customHeight="1" thickTop="1" thickBot="1" x14ac:dyDescent="0.3">
      <c r="A18" s="171"/>
      <c r="B18" s="186"/>
      <c r="C18" s="14" t="s">
        <v>279</v>
      </c>
      <c r="D18" s="54" t="s">
        <v>413</v>
      </c>
      <c r="E18" s="15" t="s">
        <v>160</v>
      </c>
      <c r="F18" s="42">
        <v>3.51</v>
      </c>
      <c r="G18" s="42">
        <v>4.5</v>
      </c>
      <c r="H18" s="42">
        <v>0</v>
      </c>
      <c r="I18" s="42">
        <f t="shared" ref="I18:I47" si="3">(F18*4)+(G18*9)+(H18*4)</f>
        <v>54.54</v>
      </c>
      <c r="J18" s="16">
        <v>16.5</v>
      </c>
      <c r="K18" s="17">
        <v>15</v>
      </c>
      <c r="L18" s="15" t="s">
        <v>160</v>
      </c>
      <c r="M18" s="42">
        <f>$R$18/$K$18*F18</f>
        <v>4.68</v>
      </c>
      <c r="N18" s="42">
        <f>$R$18/$K$18*G18</f>
        <v>6</v>
      </c>
      <c r="O18" s="42">
        <f>$R$18/$K$18*H18</f>
        <v>0</v>
      </c>
      <c r="P18" s="42">
        <f t="shared" ref="P18" si="4">(M18*4)+(N18*9)+(O18*4)</f>
        <v>72.72</v>
      </c>
      <c r="Q18" s="18">
        <f>VLOOKUP(L18,перечень!$B$3:$C$152,2,FALSE)</f>
        <v>615</v>
      </c>
      <c r="R18" s="17">
        <v>20</v>
      </c>
      <c r="S18" s="16">
        <f>$R$18*J18/$K$18</f>
        <v>22</v>
      </c>
      <c r="T18" s="19">
        <f t="shared" ref="T18:T80" si="5">Q18/1000*S18</f>
        <v>13.53</v>
      </c>
      <c r="U18" s="43">
        <f>SUM(T18)</f>
        <v>13.53</v>
      </c>
      <c r="V18" s="217"/>
      <c r="W18" s="209"/>
    </row>
    <row r="19" spans="1:23" ht="15.75" customHeight="1" thickTop="1" x14ac:dyDescent="0.25">
      <c r="A19" s="171"/>
      <c r="B19" s="186"/>
      <c r="C19" s="182" t="s">
        <v>78</v>
      </c>
      <c r="D19" s="158"/>
      <c r="E19" s="2"/>
      <c r="F19" s="166"/>
      <c r="G19" s="166"/>
      <c r="H19" s="166"/>
      <c r="I19" s="166">
        <f>(F19*4)+(G19*9)+(H19*4)</f>
        <v>0</v>
      </c>
      <c r="J19" s="3">
        <v>50</v>
      </c>
      <c r="K19" s="161">
        <v>100</v>
      </c>
      <c r="L19" s="2">
        <v>0</v>
      </c>
      <c r="M19" s="166">
        <f>$R$19/$K$19*F19</f>
        <v>0</v>
      </c>
      <c r="N19" s="166">
        <f>$R$19/$K$19*G19</f>
        <v>0</v>
      </c>
      <c r="O19" s="166">
        <f>$R$19/$K$19*H19</f>
        <v>0</v>
      </c>
      <c r="P19" s="166">
        <f>(M19*4)+(N19*9)+(O19*4)</f>
        <v>0</v>
      </c>
      <c r="Q19" s="4">
        <f>VLOOKUP(L19,перечень!$B$3:$C$152,2,FALSE)</f>
        <v>0</v>
      </c>
      <c r="R19" s="161">
        <v>0</v>
      </c>
      <c r="S19" s="3">
        <f>$R$19*J19/$K$19</f>
        <v>0</v>
      </c>
      <c r="T19" s="5">
        <f t="shared" si="5"/>
        <v>0</v>
      </c>
      <c r="U19" s="202">
        <f>SUM(T19:T21)</f>
        <v>0</v>
      </c>
      <c r="V19" s="217"/>
      <c r="W19" s="209"/>
    </row>
    <row r="20" spans="1:23" ht="15" customHeight="1" x14ac:dyDescent="0.25">
      <c r="A20" s="171"/>
      <c r="B20" s="186"/>
      <c r="C20" s="183"/>
      <c r="D20" s="159"/>
      <c r="E20" s="6"/>
      <c r="F20" s="167"/>
      <c r="G20" s="167"/>
      <c r="H20" s="167"/>
      <c r="I20" s="167"/>
      <c r="J20" s="7">
        <v>50</v>
      </c>
      <c r="K20" s="162"/>
      <c r="L20" s="6">
        <v>0</v>
      </c>
      <c r="M20" s="167"/>
      <c r="N20" s="167"/>
      <c r="O20" s="167"/>
      <c r="P20" s="167"/>
      <c r="Q20" s="8">
        <f>VLOOKUP(L20,перечень!$B$3:$C$152,2,FALSE)</f>
        <v>0</v>
      </c>
      <c r="R20" s="162"/>
      <c r="S20" s="7">
        <f>$R$19*J20/$K$19</f>
        <v>0</v>
      </c>
      <c r="T20" s="9">
        <f t="shared" si="5"/>
        <v>0</v>
      </c>
      <c r="U20" s="203"/>
      <c r="V20" s="217"/>
      <c r="W20" s="209"/>
    </row>
    <row r="21" spans="1:23" ht="15.75" customHeight="1" thickBot="1" x14ac:dyDescent="0.3">
      <c r="A21" s="171"/>
      <c r="B21" s="186"/>
      <c r="C21" s="184"/>
      <c r="D21" s="160"/>
      <c r="E21" s="10"/>
      <c r="F21" s="168"/>
      <c r="G21" s="168"/>
      <c r="H21" s="168"/>
      <c r="I21" s="168"/>
      <c r="J21" s="11">
        <v>50</v>
      </c>
      <c r="K21" s="163"/>
      <c r="L21" s="10">
        <v>0</v>
      </c>
      <c r="M21" s="168"/>
      <c r="N21" s="168"/>
      <c r="O21" s="168"/>
      <c r="P21" s="168"/>
      <c r="Q21" s="12">
        <f>VLOOKUP(L21,перечень!$B$3:$C$152,2,FALSE)</f>
        <v>0</v>
      </c>
      <c r="R21" s="163"/>
      <c r="S21" s="11">
        <f>$R$19*J21/$K$19</f>
        <v>0</v>
      </c>
      <c r="T21" s="13">
        <f t="shared" si="5"/>
        <v>0</v>
      </c>
      <c r="U21" s="204"/>
      <c r="V21" s="217"/>
      <c r="W21" s="209"/>
    </row>
    <row r="22" spans="1:23" ht="16.5" customHeight="1" thickTop="1" thickBot="1" x14ac:dyDescent="0.3">
      <c r="A22" s="171"/>
      <c r="B22" s="186"/>
      <c r="C22" s="14" t="s">
        <v>124</v>
      </c>
      <c r="D22" s="31" t="s">
        <v>205</v>
      </c>
      <c r="E22" s="15" t="s">
        <v>206</v>
      </c>
      <c r="F22" s="42">
        <v>6.6</v>
      </c>
      <c r="G22" s="42">
        <v>5.2</v>
      </c>
      <c r="H22" s="42">
        <v>39.799999999999997</v>
      </c>
      <c r="I22" s="42">
        <f>(F22*4)+(G22*9)+(H22*4)</f>
        <v>232.39999999999998</v>
      </c>
      <c r="J22" s="16">
        <v>100</v>
      </c>
      <c r="K22" s="17">
        <v>100</v>
      </c>
      <c r="L22" s="15" t="s">
        <v>124</v>
      </c>
      <c r="M22" s="42">
        <f>$R$22/$K$22*F22</f>
        <v>3.3</v>
      </c>
      <c r="N22" s="42">
        <f>$R$22/$K$22*G22</f>
        <v>2.6</v>
      </c>
      <c r="O22" s="42">
        <f>$R$22/$K$22*H22</f>
        <v>19.899999999999999</v>
      </c>
      <c r="P22" s="42">
        <f>(M22*4)+(N22*9)+(O22*4)</f>
        <v>116.19999999999999</v>
      </c>
      <c r="Q22" s="18">
        <f>VLOOKUP(L22,перечень!$B$3:$C$152,2,FALSE)</f>
        <v>67.28</v>
      </c>
      <c r="R22" s="17">
        <v>50</v>
      </c>
      <c r="S22" s="16">
        <f>$R$22*J22/$K$22</f>
        <v>50</v>
      </c>
      <c r="T22" s="19">
        <f t="shared" si="5"/>
        <v>3.3640000000000003</v>
      </c>
      <c r="U22" s="43">
        <f>SUM(T22)</f>
        <v>3.3640000000000003</v>
      </c>
      <c r="V22" s="217"/>
      <c r="W22" s="209"/>
    </row>
    <row r="23" spans="1:23" ht="16.5" customHeight="1" thickTop="1" thickBot="1" x14ac:dyDescent="0.3">
      <c r="A23" s="171"/>
      <c r="B23" s="187"/>
      <c r="C23" s="14" t="s">
        <v>204</v>
      </c>
      <c r="D23" s="31" t="s">
        <v>205</v>
      </c>
      <c r="E23" s="15" t="s">
        <v>204</v>
      </c>
      <c r="F23" s="42">
        <v>8.1</v>
      </c>
      <c r="G23" s="42">
        <v>3.4</v>
      </c>
      <c r="H23" s="42">
        <v>42.2</v>
      </c>
      <c r="I23" s="42">
        <f>(F23*4)+(G23*9)+(H23*4)</f>
        <v>231.8</v>
      </c>
      <c r="J23" s="16">
        <v>100</v>
      </c>
      <c r="K23" s="17">
        <v>100</v>
      </c>
      <c r="L23" s="6" t="s">
        <v>125</v>
      </c>
      <c r="M23" s="42">
        <f>$R$23/$K$23*F23</f>
        <v>2.9159999999999999</v>
      </c>
      <c r="N23" s="42">
        <f>$R$23/$K$23*G23</f>
        <v>1.224</v>
      </c>
      <c r="O23" s="42">
        <f>$R$23/$K$23*H23</f>
        <v>15.192</v>
      </c>
      <c r="P23" s="42">
        <f>(M23*4)+(N23*9)+(O23*4)</f>
        <v>83.448000000000008</v>
      </c>
      <c r="Q23" s="18">
        <f>VLOOKUP(L23,перечень!$B$3:$C$152,2,FALSE)</f>
        <v>88</v>
      </c>
      <c r="R23" s="17">
        <v>36</v>
      </c>
      <c r="S23" s="16">
        <f>$R$23*J23/$K$23</f>
        <v>36</v>
      </c>
      <c r="T23" s="19">
        <f t="shared" si="5"/>
        <v>3.1679999999999997</v>
      </c>
      <c r="U23" s="43">
        <f t="shared" ref="U23:U25" si="6">SUM(T23)</f>
        <v>3.1679999999999997</v>
      </c>
      <c r="V23" s="214"/>
      <c r="W23" s="210"/>
    </row>
    <row r="24" spans="1:23" ht="33.75" customHeight="1" thickTop="1" thickBot="1" x14ac:dyDescent="0.3">
      <c r="A24" s="171"/>
      <c r="B24" s="188" t="s">
        <v>80</v>
      </c>
      <c r="C24" s="53"/>
      <c r="D24" s="31"/>
      <c r="E24" s="15"/>
      <c r="F24" s="42"/>
      <c r="G24" s="42"/>
      <c r="H24" s="42"/>
      <c r="I24" s="42"/>
      <c r="J24" s="16">
        <v>0</v>
      </c>
      <c r="K24" s="17">
        <v>100</v>
      </c>
      <c r="L24" s="15"/>
      <c r="M24" s="42">
        <f>$R$24/$K$24*F24</f>
        <v>0</v>
      </c>
      <c r="N24" s="42">
        <f>$R$24/$K$24*G24</f>
        <v>0</v>
      </c>
      <c r="O24" s="42">
        <f>$R$24/$K$24*H24</f>
        <v>0</v>
      </c>
      <c r="P24" s="42">
        <f>(M24*4)+(N24*9)+(O24*4)</f>
        <v>0</v>
      </c>
      <c r="Q24" s="18">
        <f>VLOOKUP(L24,перечень!$B$3:$C$152,2,FALSE)</f>
        <v>0</v>
      </c>
      <c r="R24" s="17">
        <v>0</v>
      </c>
      <c r="S24" s="16">
        <f>$R$24*J24/$K$24</f>
        <v>0</v>
      </c>
      <c r="T24" s="19">
        <f t="shared" si="5"/>
        <v>0</v>
      </c>
      <c r="U24" s="43">
        <f t="shared" si="6"/>
        <v>0</v>
      </c>
      <c r="V24" s="213">
        <f>SUM(U24:U25)</f>
        <v>2.952</v>
      </c>
      <c r="W24" s="208">
        <f>SUM(P24:P25)</f>
        <v>0</v>
      </c>
    </row>
    <row r="25" spans="1:23" ht="16.5" customHeight="1" thickTop="1" thickBot="1" x14ac:dyDescent="0.3">
      <c r="A25" s="171"/>
      <c r="B25" s="189"/>
      <c r="C25" s="14" t="s">
        <v>299</v>
      </c>
      <c r="D25" s="31" t="s">
        <v>205</v>
      </c>
      <c r="E25" s="15" t="s">
        <v>298</v>
      </c>
      <c r="F25" s="42">
        <v>0</v>
      </c>
      <c r="G25" s="42">
        <v>0</v>
      </c>
      <c r="H25" s="42">
        <v>0</v>
      </c>
      <c r="I25" s="42">
        <f>(F25*4)+(G25*9)+(H25*4)</f>
        <v>0</v>
      </c>
      <c r="J25" s="16">
        <v>100</v>
      </c>
      <c r="K25" s="17">
        <v>100</v>
      </c>
      <c r="L25" s="15" t="s">
        <v>298</v>
      </c>
      <c r="M25" s="42">
        <f>$R$25/$K$25*F25</f>
        <v>0</v>
      </c>
      <c r="N25" s="42">
        <f>$R$25/$K$25*G25</f>
        <v>0</v>
      </c>
      <c r="O25" s="42">
        <f>$R$25/$K$25*H25</f>
        <v>0</v>
      </c>
      <c r="P25" s="42">
        <f>(M25*4)+(N25*9)+(O25*4)</f>
        <v>0</v>
      </c>
      <c r="Q25" s="18">
        <f>VLOOKUP(L25,перечень!$B$3:$C$152,2,FALSE)</f>
        <v>14.76</v>
      </c>
      <c r="R25" s="17">
        <v>200</v>
      </c>
      <c r="S25" s="16">
        <f>$R$25*J25/$K$25</f>
        <v>200</v>
      </c>
      <c r="T25" s="19">
        <f t="shared" si="5"/>
        <v>2.952</v>
      </c>
      <c r="U25" s="43">
        <f t="shared" si="6"/>
        <v>2.952</v>
      </c>
      <c r="V25" s="214"/>
      <c r="W25" s="210"/>
    </row>
    <row r="26" spans="1:23" ht="15" customHeight="1" thickTop="1" thickBot="1" x14ac:dyDescent="0.3">
      <c r="A26" s="171"/>
      <c r="B26" s="186"/>
      <c r="C26" s="183" t="s">
        <v>291</v>
      </c>
      <c r="D26" s="155" t="s">
        <v>414</v>
      </c>
      <c r="E26" s="6" t="s">
        <v>292</v>
      </c>
      <c r="F26" s="167">
        <v>0.4</v>
      </c>
      <c r="G26" s="167">
        <v>0</v>
      </c>
      <c r="H26" s="167">
        <v>2.5</v>
      </c>
      <c r="I26" s="167">
        <f>(H26*4)+(G26*9)+(F26*4)</f>
        <v>11.6</v>
      </c>
      <c r="J26" s="7">
        <v>67.8</v>
      </c>
      <c r="K26" s="162">
        <v>60</v>
      </c>
      <c r="L26" s="6" t="s">
        <v>116</v>
      </c>
      <c r="M26" s="167">
        <f>$R$26/$K$26*F26</f>
        <v>0.66666666666666674</v>
      </c>
      <c r="N26" s="166">
        <f>$R$26/$K$26*G26</f>
        <v>0</v>
      </c>
      <c r="O26" s="166">
        <f>$R$26/$K$26*H26</f>
        <v>4.166666666666667</v>
      </c>
      <c r="P26" s="166">
        <f>(M26*4)+(N26*9)+(O26*4)</f>
        <v>19.333333333333336</v>
      </c>
      <c r="Q26" s="8">
        <f>VLOOKUP(L26,перечень!$B$3:$C$152,2,FALSE)</f>
        <v>320</v>
      </c>
      <c r="R26" s="162">
        <v>100</v>
      </c>
      <c r="S26" s="16">
        <f>$R$26*J26/$K$26</f>
        <v>113</v>
      </c>
      <c r="T26" s="9">
        <f t="shared" si="5"/>
        <v>36.160000000000004</v>
      </c>
      <c r="U26" s="203">
        <f>SUM(T26:T28)</f>
        <v>36.160000000000004</v>
      </c>
      <c r="V26" s="217">
        <f>SUM(U26:U54)</f>
        <v>122.46009166666668</v>
      </c>
      <c r="W26" s="209">
        <f>SUM(P26:P54)</f>
        <v>1263.0479999999998</v>
      </c>
    </row>
    <row r="27" spans="1:23" ht="15" customHeight="1" thickTop="1" thickBot="1" x14ac:dyDescent="0.3">
      <c r="A27" s="171"/>
      <c r="B27" s="186"/>
      <c r="C27" s="183"/>
      <c r="D27" s="155"/>
      <c r="E27" s="6"/>
      <c r="F27" s="167"/>
      <c r="G27" s="167"/>
      <c r="H27" s="167"/>
      <c r="I27" s="167"/>
      <c r="J27" s="7">
        <v>15</v>
      </c>
      <c r="K27" s="162"/>
      <c r="L27" s="6">
        <v>0</v>
      </c>
      <c r="M27" s="167"/>
      <c r="N27" s="167"/>
      <c r="O27" s="167"/>
      <c r="P27" s="167"/>
      <c r="Q27" s="8">
        <f>VLOOKUP(L27,перечень!$B$3:$C$152,2,FALSE)</f>
        <v>0</v>
      </c>
      <c r="R27" s="162"/>
      <c r="S27" s="16">
        <f>$R$26*J27/$K$26</f>
        <v>25</v>
      </c>
      <c r="T27" s="9">
        <f>Q27/1000*S27</f>
        <v>0</v>
      </c>
      <c r="U27" s="203"/>
      <c r="V27" s="217"/>
      <c r="W27" s="209"/>
    </row>
    <row r="28" spans="1:23" ht="15.75" customHeight="1" thickTop="1" thickBot="1" x14ac:dyDescent="0.3">
      <c r="A28" s="171"/>
      <c r="B28" s="186"/>
      <c r="C28" s="184"/>
      <c r="D28" s="156"/>
      <c r="E28" s="10"/>
      <c r="F28" s="168"/>
      <c r="G28" s="168"/>
      <c r="H28" s="168"/>
      <c r="I28" s="168"/>
      <c r="J28" s="11">
        <v>50</v>
      </c>
      <c r="K28" s="163"/>
      <c r="L28" s="10">
        <v>0</v>
      </c>
      <c r="M28" s="168"/>
      <c r="N28" s="168"/>
      <c r="O28" s="168"/>
      <c r="P28" s="168"/>
      <c r="Q28" s="12">
        <f>VLOOKUP(L28,перечень!$B$3:$C$152,2,FALSE)</f>
        <v>0</v>
      </c>
      <c r="R28" s="163"/>
      <c r="S28" s="16">
        <f>$R$26*J28/$K$26</f>
        <v>83.333333333333329</v>
      </c>
      <c r="T28" s="13">
        <f>Q28/1000*S28</f>
        <v>0</v>
      </c>
      <c r="U28" s="204"/>
      <c r="V28" s="217"/>
      <c r="W28" s="209"/>
    </row>
    <row r="29" spans="1:23" ht="15.75" customHeight="1" thickTop="1" thickBot="1" x14ac:dyDescent="0.3">
      <c r="A29" s="171"/>
      <c r="B29" s="186"/>
      <c r="C29" s="179" t="s">
        <v>293</v>
      </c>
      <c r="D29" s="154" t="s">
        <v>429</v>
      </c>
      <c r="E29" s="2" t="s">
        <v>211</v>
      </c>
      <c r="F29" s="166">
        <v>8.3000000000000007</v>
      </c>
      <c r="G29" s="166">
        <v>24.3</v>
      </c>
      <c r="H29" s="166">
        <v>29</v>
      </c>
      <c r="I29" s="166">
        <f>(F29*4)+(G29*9)+(H29*4)</f>
        <v>367.90000000000003</v>
      </c>
      <c r="J29" s="3">
        <v>350</v>
      </c>
      <c r="K29" s="161">
        <v>1000</v>
      </c>
      <c r="L29" s="6" t="s">
        <v>98</v>
      </c>
      <c r="M29" s="166">
        <f>$R$29/$K$29*F29</f>
        <v>2.0750000000000002</v>
      </c>
      <c r="N29" s="166">
        <f>$R$29/$K$29*G29</f>
        <v>6.0750000000000002</v>
      </c>
      <c r="O29" s="166">
        <f>$R$29/$K$29*H29</f>
        <v>7.25</v>
      </c>
      <c r="P29" s="166">
        <f>(M29*4)+(N29*9)+(O29*4)</f>
        <v>91.975000000000009</v>
      </c>
      <c r="Q29" s="4">
        <f>VLOOKUP(L29,перечень!$B$3:$C$152,2,FALSE)</f>
        <v>90</v>
      </c>
      <c r="R29" s="161">
        <v>250</v>
      </c>
      <c r="S29" s="3">
        <f t="shared" ref="S29:S36" si="7">$R$29*J29/$K$29</f>
        <v>87.5</v>
      </c>
      <c r="T29" s="5">
        <f t="shared" si="5"/>
        <v>7.875</v>
      </c>
      <c r="U29" s="202">
        <f>SUM(T29:T36)</f>
        <v>10.632425</v>
      </c>
      <c r="V29" s="217"/>
      <c r="W29" s="209"/>
    </row>
    <row r="30" spans="1:23" ht="15.75" customHeight="1" thickTop="1" thickBot="1" x14ac:dyDescent="0.3">
      <c r="A30" s="171"/>
      <c r="B30" s="186"/>
      <c r="C30" s="180"/>
      <c r="D30" s="155"/>
      <c r="E30" s="79" t="s">
        <v>100</v>
      </c>
      <c r="F30" s="167"/>
      <c r="G30" s="167"/>
      <c r="H30" s="167"/>
      <c r="I30" s="167"/>
      <c r="J30" s="95">
        <v>50</v>
      </c>
      <c r="K30" s="216"/>
      <c r="L30" s="79" t="s">
        <v>100</v>
      </c>
      <c r="M30" s="167"/>
      <c r="N30" s="167"/>
      <c r="O30" s="167"/>
      <c r="P30" s="167"/>
      <c r="Q30" s="4">
        <f>VLOOKUP(L30,перечень!$B$3:$C$152,2,FALSE)</f>
        <v>50</v>
      </c>
      <c r="R30" s="216"/>
      <c r="S30" s="3">
        <f t="shared" si="7"/>
        <v>12.5</v>
      </c>
      <c r="T30" s="5">
        <f t="shared" si="5"/>
        <v>0.625</v>
      </c>
      <c r="U30" s="215"/>
      <c r="V30" s="217"/>
      <c r="W30" s="209"/>
    </row>
    <row r="31" spans="1:23" ht="15.75" customHeight="1" thickTop="1" thickBot="1" x14ac:dyDescent="0.3">
      <c r="A31" s="171"/>
      <c r="B31" s="186"/>
      <c r="C31" s="180"/>
      <c r="D31" s="155"/>
      <c r="E31" s="79" t="s">
        <v>99</v>
      </c>
      <c r="F31" s="167"/>
      <c r="G31" s="167"/>
      <c r="H31" s="167"/>
      <c r="I31" s="167"/>
      <c r="J31" s="95">
        <v>56.5</v>
      </c>
      <c r="K31" s="216"/>
      <c r="L31" s="79" t="s">
        <v>99</v>
      </c>
      <c r="M31" s="167"/>
      <c r="N31" s="167"/>
      <c r="O31" s="167"/>
      <c r="P31" s="167"/>
      <c r="Q31" s="4">
        <f>VLOOKUP(L31,перечень!$B$3:$C$152,2,FALSE)</f>
        <v>60</v>
      </c>
      <c r="R31" s="216"/>
      <c r="S31" s="3">
        <f t="shared" si="7"/>
        <v>14.125</v>
      </c>
      <c r="T31" s="5">
        <f t="shared" si="5"/>
        <v>0.84749999999999992</v>
      </c>
      <c r="U31" s="215"/>
      <c r="V31" s="217"/>
      <c r="W31" s="209"/>
    </row>
    <row r="32" spans="1:23" ht="15.75" customHeight="1" thickTop="1" thickBot="1" x14ac:dyDescent="0.3">
      <c r="A32" s="171"/>
      <c r="B32" s="186"/>
      <c r="C32" s="180"/>
      <c r="D32" s="155"/>
      <c r="E32" s="79" t="s">
        <v>134</v>
      </c>
      <c r="F32" s="167"/>
      <c r="G32" s="167"/>
      <c r="H32" s="167"/>
      <c r="I32" s="167"/>
      <c r="J32" s="95">
        <v>6</v>
      </c>
      <c r="K32" s="216"/>
      <c r="L32" s="79" t="s">
        <v>134</v>
      </c>
      <c r="M32" s="167"/>
      <c r="N32" s="167"/>
      <c r="O32" s="167"/>
      <c r="P32" s="167"/>
      <c r="Q32" s="4">
        <f>VLOOKUP(L32,перечень!$B$3:$C$152,2,FALSE)</f>
        <v>227.3</v>
      </c>
      <c r="R32" s="216"/>
      <c r="S32" s="3">
        <f t="shared" si="7"/>
        <v>1.5</v>
      </c>
      <c r="T32" s="5">
        <f t="shared" si="5"/>
        <v>0.34094999999999998</v>
      </c>
      <c r="U32" s="215"/>
      <c r="V32" s="217"/>
      <c r="W32" s="209"/>
    </row>
    <row r="33" spans="1:23" ht="15.75" customHeight="1" thickTop="1" thickBot="1" x14ac:dyDescent="0.3">
      <c r="A33" s="171"/>
      <c r="B33" s="186"/>
      <c r="C33" s="180"/>
      <c r="D33" s="155"/>
      <c r="E33" s="79" t="s">
        <v>218</v>
      </c>
      <c r="F33" s="167"/>
      <c r="G33" s="167"/>
      <c r="H33" s="167"/>
      <c r="I33" s="167"/>
      <c r="J33" s="95">
        <v>20</v>
      </c>
      <c r="K33" s="216"/>
      <c r="L33" s="79" t="s">
        <v>139</v>
      </c>
      <c r="M33" s="167"/>
      <c r="N33" s="167"/>
      <c r="O33" s="167"/>
      <c r="P33" s="167"/>
      <c r="Q33" s="4">
        <f>VLOOKUP(L33,перечень!$B$3:$C$152,2,FALSE)</f>
        <v>173</v>
      </c>
      <c r="R33" s="216"/>
      <c r="S33" s="3">
        <f t="shared" si="7"/>
        <v>5</v>
      </c>
      <c r="T33" s="5">
        <f t="shared" si="5"/>
        <v>0.86499999999999999</v>
      </c>
      <c r="U33" s="215"/>
      <c r="V33" s="217"/>
      <c r="W33" s="209"/>
    </row>
    <row r="34" spans="1:23" ht="15.75" customHeight="1" thickTop="1" thickBot="1" x14ac:dyDescent="0.3">
      <c r="A34" s="171"/>
      <c r="B34" s="186"/>
      <c r="C34" s="180"/>
      <c r="D34" s="155"/>
      <c r="E34" s="79" t="s">
        <v>210</v>
      </c>
      <c r="F34" s="167"/>
      <c r="G34" s="167"/>
      <c r="H34" s="167"/>
      <c r="I34" s="167"/>
      <c r="J34" s="95">
        <v>10</v>
      </c>
      <c r="K34" s="216"/>
      <c r="L34" s="6" t="s">
        <v>128</v>
      </c>
      <c r="M34" s="167"/>
      <c r="N34" s="167"/>
      <c r="O34" s="167"/>
      <c r="P34" s="167"/>
      <c r="Q34" s="4">
        <f>VLOOKUP(L34,перечень!$B$3:$C$152,2,FALSE)</f>
        <v>29.19</v>
      </c>
      <c r="R34" s="216"/>
      <c r="S34" s="3">
        <f t="shared" si="7"/>
        <v>2.5</v>
      </c>
      <c r="T34" s="5">
        <f t="shared" si="5"/>
        <v>7.2974999999999998E-2</v>
      </c>
      <c r="U34" s="215"/>
      <c r="V34" s="217"/>
      <c r="W34" s="209"/>
    </row>
    <row r="35" spans="1:23" ht="15.75" customHeight="1" thickTop="1" thickBot="1" x14ac:dyDescent="0.3">
      <c r="A35" s="171"/>
      <c r="B35" s="186"/>
      <c r="C35" s="180"/>
      <c r="D35" s="155"/>
      <c r="E35" s="79" t="s">
        <v>137</v>
      </c>
      <c r="F35" s="167"/>
      <c r="G35" s="167"/>
      <c r="H35" s="167"/>
      <c r="I35" s="167"/>
      <c r="J35" s="95">
        <v>1.5</v>
      </c>
      <c r="K35" s="216"/>
      <c r="L35" s="79" t="s">
        <v>137</v>
      </c>
      <c r="M35" s="167"/>
      <c r="N35" s="167"/>
      <c r="O35" s="167"/>
      <c r="P35" s="167"/>
      <c r="Q35" s="4">
        <f>VLOOKUP(L35,перечень!$B$3:$C$152,2,FALSE)</f>
        <v>16</v>
      </c>
      <c r="R35" s="216"/>
      <c r="S35" s="3">
        <f t="shared" si="7"/>
        <v>0.375</v>
      </c>
      <c r="T35" s="5">
        <f t="shared" si="5"/>
        <v>6.0000000000000001E-3</v>
      </c>
      <c r="U35" s="215"/>
      <c r="V35" s="217"/>
      <c r="W35" s="209"/>
    </row>
    <row r="36" spans="1:23" ht="15.75" customHeight="1" thickTop="1" thickBot="1" x14ac:dyDescent="0.3">
      <c r="A36" s="171"/>
      <c r="B36" s="186"/>
      <c r="C36" s="180"/>
      <c r="D36" s="155"/>
      <c r="E36" s="79" t="s">
        <v>118</v>
      </c>
      <c r="F36" s="167"/>
      <c r="G36" s="167"/>
      <c r="H36" s="167"/>
      <c r="I36" s="167"/>
      <c r="J36" s="95">
        <v>50</v>
      </c>
      <c r="K36" s="216"/>
      <c r="L36" s="79" t="s">
        <v>118</v>
      </c>
      <c r="M36" s="167"/>
      <c r="N36" s="167"/>
      <c r="O36" s="167"/>
      <c r="P36" s="167"/>
      <c r="Q36" s="4">
        <f>VLOOKUP(L36,перечень!$B$3:$C$152,2,FALSE)</f>
        <v>321.5</v>
      </c>
      <c r="R36" s="216"/>
      <c r="S36" s="3">
        <f t="shared" si="7"/>
        <v>12.5</v>
      </c>
      <c r="T36" s="5"/>
      <c r="U36" s="215"/>
      <c r="V36" s="217"/>
      <c r="W36" s="209"/>
    </row>
    <row r="37" spans="1:23" ht="15.75" customHeight="1" thickTop="1" x14ac:dyDescent="0.25">
      <c r="A37" s="171"/>
      <c r="B37" s="186"/>
      <c r="C37" s="179" t="s">
        <v>216</v>
      </c>
      <c r="D37" s="154" t="s">
        <v>415</v>
      </c>
      <c r="E37" s="2" t="s">
        <v>151</v>
      </c>
      <c r="F37" s="166">
        <v>4.4000000000000004</v>
      </c>
      <c r="G37" s="166">
        <v>5.9</v>
      </c>
      <c r="H37" s="166">
        <v>33.6</v>
      </c>
      <c r="I37" s="166">
        <f t="shared" si="3"/>
        <v>205.10000000000002</v>
      </c>
      <c r="J37" s="3">
        <v>69</v>
      </c>
      <c r="K37" s="161">
        <v>150</v>
      </c>
      <c r="L37" s="2" t="s">
        <v>151</v>
      </c>
      <c r="M37" s="166">
        <f>$R$37/$K$37*F37</f>
        <v>5.8666666666666671</v>
      </c>
      <c r="N37" s="166">
        <f>$R$37/$K$37*G37</f>
        <v>7.8666666666666671</v>
      </c>
      <c r="O37" s="166">
        <f>$R$37/$K$37*H37</f>
        <v>44.8</v>
      </c>
      <c r="P37" s="166">
        <f t="shared" ref="P37" si="8">(M37*4)+(N37*9)+(O37*4)</f>
        <v>273.4666666666667</v>
      </c>
      <c r="Q37" s="4">
        <f>VLOOKUP(L37,перечень!$B$3:$C$152,2,FALSE)</f>
        <v>110.5</v>
      </c>
      <c r="R37" s="161">
        <v>200</v>
      </c>
      <c r="S37" s="3">
        <f>$R$37*J37/$K$37</f>
        <v>92</v>
      </c>
      <c r="T37" s="5">
        <f t="shared" si="5"/>
        <v>10.166</v>
      </c>
      <c r="U37" s="202">
        <f>SUM(T37:T40)</f>
        <v>16.840666666666664</v>
      </c>
      <c r="V37" s="217"/>
      <c r="W37" s="209"/>
    </row>
    <row r="38" spans="1:23" ht="15" customHeight="1" x14ac:dyDescent="0.25">
      <c r="A38" s="171"/>
      <c r="B38" s="186"/>
      <c r="C38" s="180"/>
      <c r="D38" s="155"/>
      <c r="E38" s="6" t="s">
        <v>123</v>
      </c>
      <c r="F38" s="167"/>
      <c r="G38" s="167"/>
      <c r="H38" s="167"/>
      <c r="I38" s="167"/>
      <c r="J38" s="7">
        <v>6.8</v>
      </c>
      <c r="K38" s="162"/>
      <c r="L38" s="6" t="s">
        <v>123</v>
      </c>
      <c r="M38" s="167"/>
      <c r="N38" s="167"/>
      <c r="O38" s="167"/>
      <c r="P38" s="167"/>
      <c r="Q38" s="8">
        <f>VLOOKUP(L38,перечень!$B$3:$C$152,2,FALSE)</f>
        <v>735</v>
      </c>
      <c r="R38" s="162"/>
      <c r="S38" s="7">
        <f>$R$37*J38/$K$37</f>
        <v>9.0666666666666664</v>
      </c>
      <c r="T38" s="9">
        <f t="shared" si="5"/>
        <v>6.6639999999999997</v>
      </c>
      <c r="U38" s="203"/>
      <c r="V38" s="217"/>
      <c r="W38" s="209"/>
    </row>
    <row r="39" spans="1:23" ht="15" customHeight="1" x14ac:dyDescent="0.25">
      <c r="A39" s="171"/>
      <c r="B39" s="186"/>
      <c r="C39" s="180"/>
      <c r="D39" s="155"/>
      <c r="E39" s="6" t="s">
        <v>137</v>
      </c>
      <c r="F39" s="167"/>
      <c r="G39" s="167"/>
      <c r="H39" s="167"/>
      <c r="I39" s="167"/>
      <c r="J39" s="7">
        <v>0.5</v>
      </c>
      <c r="K39" s="162"/>
      <c r="L39" s="6" t="s">
        <v>137</v>
      </c>
      <c r="M39" s="167"/>
      <c r="N39" s="167"/>
      <c r="O39" s="167"/>
      <c r="P39" s="167"/>
      <c r="Q39" s="8">
        <f>VLOOKUP(L39,перечень!$B$3:$C$152,2,FALSE)</f>
        <v>16</v>
      </c>
      <c r="R39" s="162"/>
      <c r="S39" s="7">
        <f>$R$37*J39/$K$37</f>
        <v>0.66666666666666663</v>
      </c>
      <c r="T39" s="9">
        <f t="shared" si="5"/>
        <v>1.0666666666666666E-2</v>
      </c>
      <c r="U39" s="203"/>
      <c r="V39" s="217"/>
      <c r="W39" s="209"/>
    </row>
    <row r="40" spans="1:23" ht="15.75" customHeight="1" thickBot="1" x14ac:dyDescent="0.3">
      <c r="A40" s="171"/>
      <c r="B40" s="186"/>
      <c r="C40" s="181"/>
      <c r="D40" s="156"/>
      <c r="E40" s="10"/>
      <c r="F40" s="168"/>
      <c r="G40" s="168"/>
      <c r="H40" s="168"/>
      <c r="I40" s="168"/>
      <c r="J40" s="11">
        <v>0</v>
      </c>
      <c r="K40" s="163"/>
      <c r="L40" s="10">
        <v>0</v>
      </c>
      <c r="M40" s="168"/>
      <c r="N40" s="168"/>
      <c r="O40" s="168"/>
      <c r="P40" s="168"/>
      <c r="Q40" s="12">
        <f>VLOOKUP(L40,перечень!$B$3:$C$152,2,FALSE)</f>
        <v>0</v>
      </c>
      <c r="R40" s="163"/>
      <c r="S40" s="11">
        <f>$R$37*J40/$K$37</f>
        <v>0</v>
      </c>
      <c r="T40" s="13">
        <f t="shared" si="5"/>
        <v>0</v>
      </c>
      <c r="U40" s="204"/>
      <c r="V40" s="217"/>
      <c r="W40" s="209"/>
    </row>
    <row r="41" spans="1:23" ht="15.75" customHeight="1" thickTop="1" x14ac:dyDescent="0.25">
      <c r="A41" s="171"/>
      <c r="B41" s="186"/>
      <c r="C41" s="179" t="s">
        <v>294</v>
      </c>
      <c r="D41" s="154" t="s">
        <v>205</v>
      </c>
      <c r="E41" s="6" t="s">
        <v>173</v>
      </c>
      <c r="F41" s="166">
        <v>20.7</v>
      </c>
      <c r="G41" s="166">
        <v>18.3</v>
      </c>
      <c r="H41" s="166">
        <v>5.6</v>
      </c>
      <c r="I41" s="166">
        <f>(F41*4)+(G41*9)+(H41*4)</f>
        <v>269.89999999999998</v>
      </c>
      <c r="J41" s="3">
        <v>120</v>
      </c>
      <c r="K41" s="199">
        <v>100</v>
      </c>
      <c r="L41" s="6" t="s">
        <v>173</v>
      </c>
      <c r="M41" s="166">
        <f>$R$41/$K$41*F41</f>
        <v>20.7</v>
      </c>
      <c r="N41" s="166">
        <f>$R$41/$K$41*G41</f>
        <v>18.3</v>
      </c>
      <c r="O41" s="166">
        <f>$R$41/$K$41*H41</f>
        <v>5.6</v>
      </c>
      <c r="P41" s="166">
        <f>(M41*4)+(N41*9)+(O41*4)</f>
        <v>269.89999999999998</v>
      </c>
      <c r="Q41" s="4">
        <f>VLOOKUP(L41,перечень!$B$3:$C$152,2,FALSE)</f>
        <v>331</v>
      </c>
      <c r="R41" s="199">
        <v>100</v>
      </c>
      <c r="S41" s="3">
        <f t="shared" ref="S41:S46" si="9">$R$41*J41/$K$41</f>
        <v>120</v>
      </c>
      <c r="T41" s="5">
        <f t="shared" si="5"/>
        <v>39.72</v>
      </c>
      <c r="U41" s="202">
        <f>SUM(T41:T46)</f>
        <v>39.72</v>
      </c>
      <c r="V41" s="217"/>
      <c r="W41" s="209"/>
    </row>
    <row r="42" spans="1:23" ht="15" customHeight="1" x14ac:dyDescent="0.25">
      <c r="A42" s="171"/>
      <c r="B42" s="186"/>
      <c r="C42" s="180"/>
      <c r="D42" s="155"/>
      <c r="E42" s="6"/>
      <c r="F42" s="167"/>
      <c r="G42" s="167"/>
      <c r="H42" s="167"/>
      <c r="I42" s="167"/>
      <c r="J42" s="7">
        <v>0</v>
      </c>
      <c r="K42" s="200"/>
      <c r="L42" s="6"/>
      <c r="M42" s="167"/>
      <c r="N42" s="167"/>
      <c r="O42" s="167"/>
      <c r="P42" s="167"/>
      <c r="Q42" s="8">
        <f>VLOOKUP(L42,перечень!$B$3:$C$152,2,FALSE)</f>
        <v>0</v>
      </c>
      <c r="R42" s="200"/>
      <c r="S42" s="7">
        <f t="shared" si="9"/>
        <v>0</v>
      </c>
      <c r="T42" s="9">
        <f t="shared" si="5"/>
        <v>0</v>
      </c>
      <c r="U42" s="203"/>
      <c r="V42" s="217"/>
      <c r="W42" s="209"/>
    </row>
    <row r="43" spans="1:23" ht="15" customHeight="1" x14ac:dyDescent="0.25">
      <c r="A43" s="171"/>
      <c r="B43" s="186"/>
      <c r="C43" s="180"/>
      <c r="D43" s="155"/>
      <c r="E43" s="6"/>
      <c r="F43" s="167"/>
      <c r="G43" s="167"/>
      <c r="H43" s="167"/>
      <c r="I43" s="167"/>
      <c r="J43" s="7">
        <v>0</v>
      </c>
      <c r="K43" s="200"/>
      <c r="L43" s="6"/>
      <c r="M43" s="167"/>
      <c r="N43" s="167"/>
      <c r="O43" s="167"/>
      <c r="P43" s="167"/>
      <c r="Q43" s="8">
        <f>VLOOKUP(L43,перечень!$B$3:$C$152,2,FALSE)</f>
        <v>0</v>
      </c>
      <c r="R43" s="200"/>
      <c r="S43" s="7">
        <f t="shared" si="9"/>
        <v>0</v>
      </c>
      <c r="T43" s="9">
        <f t="shared" si="5"/>
        <v>0</v>
      </c>
      <c r="U43" s="203"/>
      <c r="V43" s="217"/>
      <c r="W43" s="209"/>
    </row>
    <row r="44" spans="1:23" ht="15" customHeight="1" x14ac:dyDescent="0.25">
      <c r="A44" s="171"/>
      <c r="B44" s="186"/>
      <c r="C44" s="180"/>
      <c r="D44" s="155"/>
      <c r="E44" s="6"/>
      <c r="F44" s="167"/>
      <c r="G44" s="167"/>
      <c r="H44" s="167"/>
      <c r="I44" s="167"/>
      <c r="J44" s="7">
        <v>0</v>
      </c>
      <c r="K44" s="200"/>
      <c r="L44" s="6"/>
      <c r="M44" s="167"/>
      <c r="N44" s="167"/>
      <c r="O44" s="167"/>
      <c r="P44" s="167"/>
      <c r="Q44" s="8">
        <f>VLOOKUP(L44,перечень!$B$3:$C$152,2,FALSE)</f>
        <v>0</v>
      </c>
      <c r="R44" s="200"/>
      <c r="S44" s="7">
        <f t="shared" si="9"/>
        <v>0</v>
      </c>
      <c r="T44" s="9">
        <f t="shared" si="5"/>
        <v>0</v>
      </c>
      <c r="U44" s="203"/>
      <c r="V44" s="217"/>
      <c r="W44" s="209"/>
    </row>
    <row r="45" spans="1:23" ht="15" customHeight="1" x14ac:dyDescent="0.25">
      <c r="A45" s="171"/>
      <c r="B45" s="186"/>
      <c r="C45" s="180"/>
      <c r="D45" s="155"/>
      <c r="E45" s="6"/>
      <c r="F45" s="167"/>
      <c r="G45" s="167"/>
      <c r="H45" s="167"/>
      <c r="I45" s="167"/>
      <c r="J45" s="7">
        <v>0</v>
      </c>
      <c r="K45" s="200"/>
      <c r="L45" s="6"/>
      <c r="M45" s="167"/>
      <c r="N45" s="167"/>
      <c r="O45" s="167"/>
      <c r="P45" s="167"/>
      <c r="Q45" s="8">
        <f>VLOOKUP(L45,перечень!$B$3:$C$152,2,FALSE)</f>
        <v>0</v>
      </c>
      <c r="R45" s="200"/>
      <c r="S45" s="7">
        <f t="shared" si="9"/>
        <v>0</v>
      </c>
      <c r="T45" s="9">
        <f t="shared" si="5"/>
        <v>0</v>
      </c>
      <c r="U45" s="203"/>
      <c r="V45" s="217"/>
      <c r="W45" s="209"/>
    </row>
    <row r="46" spans="1:23" ht="15.75" customHeight="1" thickBot="1" x14ac:dyDescent="0.3">
      <c r="A46" s="171"/>
      <c r="B46" s="186"/>
      <c r="C46" s="181"/>
      <c r="D46" s="156"/>
      <c r="E46" s="10"/>
      <c r="F46" s="168"/>
      <c r="G46" s="168"/>
      <c r="H46" s="168"/>
      <c r="I46" s="168"/>
      <c r="J46" s="11">
        <v>0</v>
      </c>
      <c r="K46" s="201"/>
      <c r="L46" s="10"/>
      <c r="M46" s="168"/>
      <c r="N46" s="168"/>
      <c r="O46" s="168"/>
      <c r="P46" s="168"/>
      <c r="Q46" s="12">
        <f>VLOOKUP(L46,перечень!$B$3:$C$152,2,FALSE)</f>
        <v>0</v>
      </c>
      <c r="R46" s="201"/>
      <c r="S46" s="11">
        <f t="shared" si="9"/>
        <v>0</v>
      </c>
      <c r="T46" s="13">
        <f t="shared" si="5"/>
        <v>0</v>
      </c>
      <c r="U46" s="204"/>
      <c r="V46" s="217"/>
      <c r="W46" s="209"/>
    </row>
    <row r="47" spans="1:23" ht="15.75" customHeight="1" thickTop="1" x14ac:dyDescent="0.25">
      <c r="A47" s="171"/>
      <c r="B47" s="186"/>
      <c r="C47" s="179" t="s">
        <v>295</v>
      </c>
      <c r="D47" s="154" t="s">
        <v>416</v>
      </c>
      <c r="E47" s="2" t="s">
        <v>138</v>
      </c>
      <c r="F47" s="166">
        <v>0.6</v>
      </c>
      <c r="G47" s="166">
        <v>0</v>
      </c>
      <c r="H47" s="166">
        <v>22.7</v>
      </c>
      <c r="I47" s="166">
        <f t="shared" si="3"/>
        <v>93.2</v>
      </c>
      <c r="J47" s="3">
        <v>7</v>
      </c>
      <c r="K47" s="199">
        <v>200</v>
      </c>
      <c r="L47" s="2" t="s">
        <v>138</v>
      </c>
      <c r="M47" s="166">
        <f>$R$47/$K$47*F47</f>
        <v>0.6</v>
      </c>
      <c r="N47" s="166">
        <f>$R$47/$K$47*G47</f>
        <v>0</v>
      </c>
      <c r="O47" s="166">
        <f>$R$47/$K$47*H47</f>
        <v>22.7</v>
      </c>
      <c r="P47" s="166">
        <f t="shared" ref="P47" si="10">(M47*4)+(N47*9)+(O47*4)</f>
        <v>93.2</v>
      </c>
      <c r="Q47" s="4">
        <f>VLOOKUP(L47,перечень!$B$3:$C$152,2,FALSE)</f>
        <v>95</v>
      </c>
      <c r="R47" s="199">
        <v>200</v>
      </c>
      <c r="S47" s="3">
        <f>$R$47*J47/$K$47</f>
        <v>7</v>
      </c>
      <c r="T47" s="5">
        <f t="shared" si="5"/>
        <v>0.66500000000000004</v>
      </c>
      <c r="U47" s="202">
        <f>SUM(T47:T49)</f>
        <v>6.415</v>
      </c>
      <c r="V47" s="217"/>
      <c r="W47" s="209"/>
    </row>
    <row r="48" spans="1:23" ht="15" customHeight="1" x14ac:dyDescent="0.25">
      <c r="A48" s="171"/>
      <c r="B48" s="186"/>
      <c r="C48" s="180"/>
      <c r="D48" s="155"/>
      <c r="E48" s="6" t="s">
        <v>114</v>
      </c>
      <c r="F48" s="167"/>
      <c r="G48" s="167"/>
      <c r="H48" s="167"/>
      <c r="I48" s="167"/>
      <c r="J48" s="7">
        <v>25</v>
      </c>
      <c r="K48" s="200"/>
      <c r="L48" s="6" t="s">
        <v>114</v>
      </c>
      <c r="M48" s="167"/>
      <c r="N48" s="167"/>
      <c r="O48" s="167"/>
      <c r="P48" s="167"/>
      <c r="Q48" s="8">
        <f>VLOOKUP(L48,перечень!$B$3:$C$152,2,FALSE)</f>
        <v>230</v>
      </c>
      <c r="R48" s="200"/>
      <c r="S48" s="7">
        <f>$R$47*J48/$K$47</f>
        <v>25</v>
      </c>
      <c r="T48" s="9">
        <f t="shared" si="5"/>
        <v>5.75</v>
      </c>
      <c r="U48" s="203"/>
      <c r="V48" s="217"/>
      <c r="W48" s="209"/>
    </row>
    <row r="49" spans="1:23" ht="15.75" customHeight="1" thickBot="1" x14ac:dyDescent="0.3">
      <c r="A49" s="171"/>
      <c r="B49" s="186"/>
      <c r="C49" s="181"/>
      <c r="D49" s="156"/>
      <c r="E49" s="10"/>
      <c r="F49" s="168"/>
      <c r="G49" s="168"/>
      <c r="H49" s="168"/>
      <c r="I49" s="168"/>
      <c r="J49" s="11">
        <v>0</v>
      </c>
      <c r="K49" s="201"/>
      <c r="L49" s="10">
        <v>0</v>
      </c>
      <c r="M49" s="168"/>
      <c r="N49" s="168"/>
      <c r="O49" s="168"/>
      <c r="P49" s="168"/>
      <c r="Q49" s="12">
        <f>VLOOKUP(L49,перечень!$B$3:$C$152,2,FALSE)</f>
        <v>0</v>
      </c>
      <c r="R49" s="201"/>
      <c r="S49" s="11">
        <f>$R$47*J49/$K$47</f>
        <v>0</v>
      </c>
      <c r="T49" s="13">
        <f t="shared" si="5"/>
        <v>0</v>
      </c>
      <c r="U49" s="204"/>
      <c r="V49" s="217"/>
      <c r="W49" s="209"/>
    </row>
    <row r="50" spans="1:23" ht="16.5" customHeight="1" thickTop="1" thickBot="1" x14ac:dyDescent="0.3">
      <c r="A50" s="171"/>
      <c r="B50" s="186"/>
      <c r="C50" s="14" t="s">
        <v>204</v>
      </c>
      <c r="D50" s="31" t="s">
        <v>205</v>
      </c>
      <c r="E50" s="15" t="s">
        <v>204</v>
      </c>
      <c r="F50" s="42">
        <v>8.1</v>
      </c>
      <c r="G50" s="42">
        <v>3.4</v>
      </c>
      <c r="H50" s="42">
        <v>42.2</v>
      </c>
      <c r="I50" s="42">
        <f>(F50*4)+(G50*9)+(H50*4)</f>
        <v>231.8</v>
      </c>
      <c r="J50" s="16">
        <v>100</v>
      </c>
      <c r="K50" s="17">
        <v>100</v>
      </c>
      <c r="L50" s="6" t="s">
        <v>125</v>
      </c>
      <c r="M50" s="42">
        <f>$R$50/$K$50*F50</f>
        <v>2.9159999999999999</v>
      </c>
      <c r="N50" s="42">
        <f>$R$50/$K$50*G50</f>
        <v>1.224</v>
      </c>
      <c r="O50" s="42">
        <f>$R$50/$K$50*H50</f>
        <v>15.192</v>
      </c>
      <c r="P50" s="42">
        <f>(M50*4)+(N50*9)+(O50*4)</f>
        <v>83.448000000000008</v>
      </c>
      <c r="Q50" s="18">
        <f>VLOOKUP(L50,перечень!$B$3:$C$152,2,FALSE)</f>
        <v>88</v>
      </c>
      <c r="R50" s="17">
        <v>36</v>
      </c>
      <c r="S50" s="16">
        <f>$R$50*J50/$K$50</f>
        <v>36</v>
      </c>
      <c r="T50" s="19">
        <f t="shared" si="5"/>
        <v>3.1679999999999997</v>
      </c>
      <c r="U50" s="43">
        <f>SUM(T50)</f>
        <v>3.1679999999999997</v>
      </c>
      <c r="V50" s="217"/>
      <c r="W50" s="209"/>
    </row>
    <row r="51" spans="1:23" ht="16.5" customHeight="1" thickTop="1" thickBot="1" x14ac:dyDescent="0.3">
      <c r="A51" s="171"/>
      <c r="B51" s="186"/>
      <c r="C51" s="14" t="s">
        <v>124</v>
      </c>
      <c r="D51" s="31" t="s">
        <v>205</v>
      </c>
      <c r="E51" s="15" t="s">
        <v>206</v>
      </c>
      <c r="F51" s="42">
        <v>6.6</v>
      </c>
      <c r="G51" s="42">
        <v>5.2</v>
      </c>
      <c r="H51" s="42">
        <v>39.799999999999997</v>
      </c>
      <c r="I51" s="42">
        <f>(F51*4)+(G51*9)+(H51*4)</f>
        <v>232.39999999999998</v>
      </c>
      <c r="J51" s="16">
        <v>100</v>
      </c>
      <c r="K51" s="17">
        <v>100</v>
      </c>
      <c r="L51" s="15" t="s">
        <v>124</v>
      </c>
      <c r="M51" s="42">
        <f>$R$51/$K$51*F51</f>
        <v>3.3</v>
      </c>
      <c r="N51" s="42">
        <f>$R$51/$K$51*G51</f>
        <v>2.6</v>
      </c>
      <c r="O51" s="42">
        <f>$R$51/$K$51*H51</f>
        <v>19.899999999999999</v>
      </c>
      <c r="P51" s="42">
        <f>(M51*4)+(N51*9)+(O51*4)</f>
        <v>116.19999999999999</v>
      </c>
      <c r="Q51" s="18">
        <f>VLOOKUP(L51,перечень!$B$3:$C$152,2,FALSE)</f>
        <v>67.28</v>
      </c>
      <c r="R51" s="17">
        <v>50</v>
      </c>
      <c r="S51" s="16">
        <f>$R$51*J51/$K$51</f>
        <v>50</v>
      </c>
      <c r="T51" s="19">
        <f t="shared" si="5"/>
        <v>3.3640000000000003</v>
      </c>
      <c r="U51" s="43">
        <f>SUM(T51)</f>
        <v>3.3640000000000003</v>
      </c>
      <c r="V51" s="217"/>
      <c r="W51" s="209"/>
    </row>
    <row r="52" spans="1:23" ht="15.75" customHeight="1" thickTop="1" x14ac:dyDescent="0.25">
      <c r="A52" s="171"/>
      <c r="B52" s="186"/>
      <c r="C52" s="182" t="s">
        <v>297</v>
      </c>
      <c r="D52" s="154" t="s">
        <v>205</v>
      </c>
      <c r="E52" s="2" t="s">
        <v>163</v>
      </c>
      <c r="F52" s="166">
        <v>1.3</v>
      </c>
      <c r="G52" s="166">
        <v>3.9</v>
      </c>
      <c r="H52" s="166">
        <v>35</v>
      </c>
      <c r="I52" s="166">
        <f>(F52*4)+(G52*9)+(H52*4)</f>
        <v>180.3</v>
      </c>
      <c r="J52" s="3">
        <v>20</v>
      </c>
      <c r="K52" s="199">
        <v>20</v>
      </c>
      <c r="L52" s="2" t="s">
        <v>163</v>
      </c>
      <c r="M52" s="166">
        <f>$R$52/$K$52*F52</f>
        <v>2.2749999999999999</v>
      </c>
      <c r="N52" s="166">
        <f>$R$52/$K$52*G52</f>
        <v>6.8250000000000002</v>
      </c>
      <c r="O52" s="166">
        <f>$R$52/$K$52*H52</f>
        <v>61.25</v>
      </c>
      <c r="P52" s="166">
        <f>(M52*4)+(N52*9)+(O52*4)</f>
        <v>315.52499999999998</v>
      </c>
      <c r="Q52" s="4">
        <f>VLOOKUP(L52,перечень!$B$3:$C$152,2,FALSE)</f>
        <v>176</v>
      </c>
      <c r="R52" s="199">
        <v>35</v>
      </c>
      <c r="S52" s="3">
        <f>$R$52*J52/$K$52</f>
        <v>35</v>
      </c>
      <c r="T52" s="5">
        <f t="shared" si="5"/>
        <v>6.1599999999999993</v>
      </c>
      <c r="U52" s="202">
        <f>SUM(T52:T54)</f>
        <v>6.1599999999999993</v>
      </c>
      <c r="V52" s="217"/>
      <c r="W52" s="209"/>
    </row>
    <row r="53" spans="1:23" ht="15" customHeight="1" x14ac:dyDescent="0.25">
      <c r="A53" s="171"/>
      <c r="B53" s="186"/>
      <c r="C53" s="183"/>
      <c r="D53" s="155"/>
      <c r="E53" s="6"/>
      <c r="F53" s="167"/>
      <c r="G53" s="167"/>
      <c r="H53" s="167"/>
      <c r="I53" s="167"/>
      <c r="J53" s="7">
        <v>0</v>
      </c>
      <c r="K53" s="200"/>
      <c r="L53" s="6">
        <v>0</v>
      </c>
      <c r="M53" s="167"/>
      <c r="N53" s="167"/>
      <c r="O53" s="167"/>
      <c r="P53" s="167"/>
      <c r="Q53" s="8">
        <f>VLOOKUP(L53,перечень!$B$3:$C$152,2,FALSE)</f>
        <v>0</v>
      </c>
      <c r="R53" s="200"/>
      <c r="S53" s="7">
        <f>$R$52*J53/$K$52</f>
        <v>0</v>
      </c>
      <c r="T53" s="9">
        <f t="shared" si="5"/>
        <v>0</v>
      </c>
      <c r="U53" s="203"/>
      <c r="V53" s="217"/>
      <c r="W53" s="209"/>
    </row>
    <row r="54" spans="1:23" ht="15.75" customHeight="1" thickBot="1" x14ac:dyDescent="0.3">
      <c r="A54" s="171"/>
      <c r="B54" s="187"/>
      <c r="C54" s="184"/>
      <c r="D54" s="156"/>
      <c r="E54" s="10"/>
      <c r="F54" s="168"/>
      <c r="G54" s="168"/>
      <c r="H54" s="168"/>
      <c r="I54" s="168"/>
      <c r="J54" s="11">
        <v>0</v>
      </c>
      <c r="K54" s="201"/>
      <c r="L54" s="10">
        <v>0</v>
      </c>
      <c r="M54" s="168"/>
      <c r="N54" s="168"/>
      <c r="O54" s="168"/>
      <c r="P54" s="168"/>
      <c r="Q54" s="12">
        <f>VLOOKUP(L54,перечень!$B$3:$C$152,2,FALSE)</f>
        <v>0</v>
      </c>
      <c r="R54" s="201"/>
      <c r="S54" s="11">
        <f>$R$52*J54/$K$52</f>
        <v>0</v>
      </c>
      <c r="T54" s="13">
        <f t="shared" si="5"/>
        <v>0</v>
      </c>
      <c r="U54" s="204"/>
      <c r="V54" s="214"/>
      <c r="W54" s="210"/>
    </row>
    <row r="55" spans="1:23" ht="15.75" customHeight="1" thickTop="1" x14ac:dyDescent="0.25">
      <c r="A55" s="171"/>
      <c r="B55" s="176" t="s">
        <v>207</v>
      </c>
      <c r="C55" s="179"/>
      <c r="D55" s="154"/>
      <c r="E55" s="6"/>
      <c r="F55" s="166"/>
      <c r="G55" s="166"/>
      <c r="H55" s="166"/>
      <c r="I55" s="166">
        <f>(F55*4)+(G55*9)+(H55*4)</f>
        <v>0</v>
      </c>
      <c r="J55" s="3"/>
      <c r="K55" s="161">
        <v>105</v>
      </c>
      <c r="L55" s="6">
        <v>0</v>
      </c>
      <c r="M55" s="166">
        <f>$R$55/$K$55*F55</f>
        <v>0</v>
      </c>
      <c r="N55" s="166">
        <f>$R$55/$K$55*G55</f>
        <v>0</v>
      </c>
      <c r="O55" s="166">
        <f>$R$55/$K$55*H55</f>
        <v>0</v>
      </c>
      <c r="P55" s="166">
        <f>(M55*4)+(N55*9)+(O55*4)</f>
        <v>0</v>
      </c>
      <c r="Q55" s="4">
        <f>VLOOKUP(L55,перечень!$B$3:$C$152,2,FALSE)</f>
        <v>0</v>
      </c>
      <c r="R55" s="161"/>
      <c r="S55" s="3">
        <f t="shared" ref="S55:S60" si="11">$R$55*J55/$K$55</f>
        <v>0</v>
      </c>
      <c r="T55" s="5">
        <f t="shared" si="5"/>
        <v>0</v>
      </c>
      <c r="U55" s="202">
        <f>SUM(T55:T60)</f>
        <v>0</v>
      </c>
      <c r="V55" s="213">
        <f>SUM(U55:U71)</f>
        <v>0</v>
      </c>
      <c r="W55" s="208">
        <f>SUM(P55:P71)</f>
        <v>0</v>
      </c>
    </row>
    <row r="56" spans="1:23" ht="15" customHeight="1" x14ac:dyDescent="0.25">
      <c r="A56" s="171"/>
      <c r="B56" s="177"/>
      <c r="C56" s="180"/>
      <c r="D56" s="155"/>
      <c r="E56" s="6"/>
      <c r="F56" s="167"/>
      <c r="G56" s="167"/>
      <c r="H56" s="167"/>
      <c r="I56" s="167"/>
      <c r="J56" s="7"/>
      <c r="K56" s="162"/>
      <c r="L56" s="6"/>
      <c r="M56" s="167"/>
      <c r="N56" s="167"/>
      <c r="O56" s="167"/>
      <c r="P56" s="167"/>
      <c r="Q56" s="8">
        <f>VLOOKUP(L56,перечень!$B$3:$C$152,2,FALSE)</f>
        <v>0</v>
      </c>
      <c r="R56" s="162"/>
      <c r="S56" s="7">
        <f t="shared" si="11"/>
        <v>0</v>
      </c>
      <c r="T56" s="9">
        <f t="shared" si="5"/>
        <v>0</v>
      </c>
      <c r="U56" s="203"/>
      <c r="V56" s="217"/>
      <c r="W56" s="209"/>
    </row>
    <row r="57" spans="1:23" ht="15" customHeight="1" x14ac:dyDescent="0.25">
      <c r="A57" s="171"/>
      <c r="B57" s="177"/>
      <c r="C57" s="180"/>
      <c r="D57" s="155"/>
      <c r="E57" s="6"/>
      <c r="F57" s="167"/>
      <c r="G57" s="167"/>
      <c r="H57" s="167"/>
      <c r="I57" s="167"/>
      <c r="J57" s="7"/>
      <c r="K57" s="162"/>
      <c r="L57" s="6"/>
      <c r="M57" s="167"/>
      <c r="N57" s="167"/>
      <c r="O57" s="167"/>
      <c r="P57" s="167"/>
      <c r="Q57" s="8">
        <f>VLOOKUP(L57,перечень!$B$3:$C$152,2,FALSE)</f>
        <v>0</v>
      </c>
      <c r="R57" s="162"/>
      <c r="S57" s="7">
        <f t="shared" si="11"/>
        <v>0</v>
      </c>
      <c r="T57" s="9">
        <f t="shared" si="5"/>
        <v>0</v>
      </c>
      <c r="U57" s="203"/>
      <c r="V57" s="217"/>
      <c r="W57" s="209"/>
    </row>
    <row r="58" spans="1:23" ht="15" customHeight="1" x14ac:dyDescent="0.25">
      <c r="A58" s="171"/>
      <c r="B58" s="177"/>
      <c r="C58" s="180"/>
      <c r="D58" s="155"/>
      <c r="E58" s="6"/>
      <c r="F58" s="167"/>
      <c r="G58" s="167"/>
      <c r="H58" s="167"/>
      <c r="I58" s="167"/>
      <c r="J58" s="7"/>
      <c r="K58" s="162"/>
      <c r="L58" s="6"/>
      <c r="M58" s="167"/>
      <c r="N58" s="167"/>
      <c r="O58" s="167"/>
      <c r="P58" s="167"/>
      <c r="Q58" s="8">
        <f>VLOOKUP(L58,перечень!$B$3:$C$152,2,FALSE)</f>
        <v>0</v>
      </c>
      <c r="R58" s="162"/>
      <c r="S58" s="7">
        <f t="shared" si="11"/>
        <v>0</v>
      </c>
      <c r="T58" s="9">
        <f t="shared" si="5"/>
        <v>0</v>
      </c>
      <c r="U58" s="203"/>
      <c r="V58" s="217"/>
      <c r="W58" s="209"/>
    </row>
    <row r="59" spans="1:23" ht="15" customHeight="1" x14ac:dyDescent="0.25">
      <c r="A59" s="171"/>
      <c r="B59" s="177"/>
      <c r="C59" s="180"/>
      <c r="D59" s="155"/>
      <c r="E59" s="6"/>
      <c r="F59" s="167"/>
      <c r="G59" s="167"/>
      <c r="H59" s="167"/>
      <c r="I59" s="167"/>
      <c r="J59" s="7"/>
      <c r="K59" s="162"/>
      <c r="L59" s="6"/>
      <c r="M59" s="167"/>
      <c r="N59" s="167"/>
      <c r="O59" s="167"/>
      <c r="P59" s="167"/>
      <c r="Q59" s="8">
        <f>VLOOKUP(L59,перечень!$B$3:$C$152,2,FALSE)</f>
        <v>0</v>
      </c>
      <c r="R59" s="162"/>
      <c r="S59" s="7">
        <f t="shared" si="11"/>
        <v>0</v>
      </c>
      <c r="T59" s="9">
        <f t="shared" si="5"/>
        <v>0</v>
      </c>
      <c r="U59" s="203"/>
      <c r="V59" s="217"/>
      <c r="W59" s="209"/>
    </row>
    <row r="60" spans="1:23" ht="15.75" customHeight="1" thickBot="1" x14ac:dyDescent="0.3">
      <c r="A60" s="171"/>
      <c r="B60" s="177"/>
      <c r="C60" s="181"/>
      <c r="D60" s="156"/>
      <c r="E60" s="10"/>
      <c r="F60" s="168"/>
      <c r="G60" s="168"/>
      <c r="H60" s="168"/>
      <c r="I60" s="168"/>
      <c r="J60" s="11"/>
      <c r="K60" s="163"/>
      <c r="L60" s="10"/>
      <c r="M60" s="168"/>
      <c r="N60" s="168"/>
      <c r="O60" s="168"/>
      <c r="P60" s="168"/>
      <c r="Q60" s="12">
        <f>VLOOKUP(L60,перечень!$B$3:$C$152,2,FALSE)</f>
        <v>0</v>
      </c>
      <c r="R60" s="163"/>
      <c r="S60" s="11">
        <f t="shared" si="11"/>
        <v>0</v>
      </c>
      <c r="T60" s="13">
        <f t="shared" si="5"/>
        <v>0</v>
      </c>
      <c r="U60" s="204"/>
      <c r="V60" s="217"/>
      <c r="W60" s="209"/>
    </row>
    <row r="61" spans="1:23" ht="15.75" customHeight="1" thickTop="1" x14ac:dyDescent="0.25">
      <c r="A61" s="171"/>
      <c r="B61" s="177"/>
      <c r="C61" s="179"/>
      <c r="D61" s="154"/>
      <c r="E61" s="2"/>
      <c r="F61" s="166"/>
      <c r="G61" s="166"/>
      <c r="H61" s="166"/>
      <c r="I61" s="166">
        <f t="shared" ref="I61" si="12">(F61*4)+(G61*9)+(H61*4)</f>
        <v>0</v>
      </c>
      <c r="J61" s="3"/>
      <c r="K61" s="218">
        <v>150</v>
      </c>
      <c r="L61" s="2"/>
      <c r="M61" s="166">
        <f>$R$61/$K$61*F61</f>
        <v>0</v>
      </c>
      <c r="N61" s="166">
        <f>$R$61/$K$61*G61</f>
        <v>0</v>
      </c>
      <c r="O61" s="166">
        <f>$R$61/$K$61*H61</f>
        <v>0</v>
      </c>
      <c r="P61" s="166">
        <f t="shared" ref="P61" si="13">(M61*4)+(N61*9)+(O61*4)</f>
        <v>0</v>
      </c>
      <c r="Q61" s="4">
        <f>VLOOKUP(L61,перечень!$B$3:$C$152,2,FALSE)</f>
        <v>0</v>
      </c>
      <c r="R61" s="161"/>
      <c r="S61" s="3">
        <f t="shared" ref="S61:S66" si="14">$R$61*J61/$K$61</f>
        <v>0</v>
      </c>
      <c r="T61" s="5">
        <f t="shared" si="5"/>
        <v>0</v>
      </c>
      <c r="U61" s="202">
        <f>SUM(T61:T66)</f>
        <v>0</v>
      </c>
      <c r="V61" s="217"/>
      <c r="W61" s="209"/>
    </row>
    <row r="62" spans="1:23" ht="15" customHeight="1" x14ac:dyDescent="0.25">
      <c r="A62" s="171"/>
      <c r="B62" s="177"/>
      <c r="C62" s="180"/>
      <c r="D62" s="155"/>
      <c r="E62" s="6"/>
      <c r="F62" s="167"/>
      <c r="G62" s="167"/>
      <c r="H62" s="167"/>
      <c r="I62" s="167"/>
      <c r="J62" s="7"/>
      <c r="K62" s="219"/>
      <c r="L62" s="6"/>
      <c r="M62" s="167"/>
      <c r="N62" s="167"/>
      <c r="O62" s="167"/>
      <c r="P62" s="167"/>
      <c r="Q62" s="8">
        <f>VLOOKUP(L62,перечень!$B$3:$C$152,2,FALSE)</f>
        <v>0</v>
      </c>
      <c r="R62" s="162"/>
      <c r="S62" s="7">
        <f t="shared" si="14"/>
        <v>0</v>
      </c>
      <c r="T62" s="9">
        <f t="shared" si="5"/>
        <v>0</v>
      </c>
      <c r="U62" s="203"/>
      <c r="V62" s="217"/>
      <c r="W62" s="209"/>
    </row>
    <row r="63" spans="1:23" ht="15" customHeight="1" thickBot="1" x14ac:dyDescent="0.3">
      <c r="A63" s="171"/>
      <c r="B63" s="177"/>
      <c r="C63" s="180"/>
      <c r="D63" s="155"/>
      <c r="E63" s="10"/>
      <c r="F63" s="167"/>
      <c r="G63" s="167"/>
      <c r="H63" s="167"/>
      <c r="I63" s="167"/>
      <c r="J63" s="11"/>
      <c r="K63" s="219"/>
      <c r="L63" s="10"/>
      <c r="M63" s="167"/>
      <c r="N63" s="167"/>
      <c r="O63" s="167"/>
      <c r="P63" s="167"/>
      <c r="Q63" s="8">
        <f>VLOOKUP(L63,перечень!$B$3:$C$152,2,FALSE)</f>
        <v>0</v>
      </c>
      <c r="R63" s="162"/>
      <c r="S63" s="7">
        <f t="shared" si="14"/>
        <v>0</v>
      </c>
      <c r="T63" s="9">
        <f t="shared" si="5"/>
        <v>0</v>
      </c>
      <c r="U63" s="203"/>
      <c r="V63" s="217"/>
      <c r="W63" s="209"/>
    </row>
    <row r="64" spans="1:23" ht="15" customHeight="1" thickTop="1" x14ac:dyDescent="0.25">
      <c r="A64" s="171"/>
      <c r="B64" s="177"/>
      <c r="C64" s="180"/>
      <c r="D64" s="155"/>
      <c r="E64" s="2"/>
      <c r="F64" s="167"/>
      <c r="G64" s="167"/>
      <c r="H64" s="167"/>
      <c r="I64" s="167"/>
      <c r="J64" s="3"/>
      <c r="K64" s="219"/>
      <c r="L64" s="2"/>
      <c r="M64" s="167"/>
      <c r="N64" s="167"/>
      <c r="O64" s="167"/>
      <c r="P64" s="167"/>
      <c r="Q64" s="8">
        <f>VLOOKUP(L64,перечень!$B$3:$C$152,2,FALSE)</f>
        <v>0</v>
      </c>
      <c r="R64" s="162"/>
      <c r="S64" s="7">
        <f t="shared" si="14"/>
        <v>0</v>
      </c>
      <c r="T64" s="9">
        <f t="shared" si="5"/>
        <v>0</v>
      </c>
      <c r="U64" s="203"/>
      <c r="V64" s="217"/>
      <c r="W64" s="209"/>
    </row>
    <row r="65" spans="1:23" ht="15" customHeight="1" x14ac:dyDescent="0.25">
      <c r="A65" s="171"/>
      <c r="B65" s="177"/>
      <c r="C65" s="180"/>
      <c r="D65" s="155"/>
      <c r="E65" s="6"/>
      <c r="F65" s="167"/>
      <c r="G65" s="167"/>
      <c r="H65" s="167"/>
      <c r="I65" s="167"/>
      <c r="J65" s="7"/>
      <c r="K65" s="219"/>
      <c r="L65" s="6"/>
      <c r="M65" s="167"/>
      <c r="N65" s="167"/>
      <c r="O65" s="167"/>
      <c r="P65" s="167"/>
      <c r="Q65" s="8">
        <f>VLOOKUP(L65,перечень!$B$3:$C$152,2,FALSE)</f>
        <v>0</v>
      </c>
      <c r="R65" s="162"/>
      <c r="S65" s="7">
        <f t="shared" si="14"/>
        <v>0</v>
      </c>
      <c r="T65" s="9">
        <f t="shared" si="5"/>
        <v>0</v>
      </c>
      <c r="U65" s="203"/>
      <c r="V65" s="217"/>
      <c r="W65" s="209"/>
    </row>
    <row r="66" spans="1:23" ht="15.75" customHeight="1" thickBot="1" x14ac:dyDescent="0.3">
      <c r="A66" s="171"/>
      <c r="B66" s="177"/>
      <c r="C66" s="181"/>
      <c r="D66" s="156"/>
      <c r="E66" s="10"/>
      <c r="F66" s="168"/>
      <c r="G66" s="168"/>
      <c r="H66" s="168"/>
      <c r="I66" s="168"/>
      <c r="J66" s="11"/>
      <c r="K66" s="220"/>
      <c r="L66" s="10"/>
      <c r="M66" s="168"/>
      <c r="N66" s="168"/>
      <c r="O66" s="168"/>
      <c r="P66" s="168"/>
      <c r="Q66" s="12">
        <f>VLOOKUP(L66,перечень!$B$3:$C$152,2,FALSE)</f>
        <v>0</v>
      </c>
      <c r="R66" s="163"/>
      <c r="S66" s="11">
        <f t="shared" si="14"/>
        <v>0</v>
      </c>
      <c r="T66" s="13">
        <f t="shared" si="5"/>
        <v>0</v>
      </c>
      <c r="U66" s="204"/>
      <c r="V66" s="217"/>
      <c r="W66" s="209"/>
    </row>
    <row r="67" spans="1:23" ht="15.75" customHeight="1" thickTop="1" x14ac:dyDescent="0.25">
      <c r="A67" s="171"/>
      <c r="B67" s="177"/>
      <c r="C67" s="173"/>
      <c r="D67" s="221"/>
      <c r="E67" s="2"/>
      <c r="F67" s="166"/>
      <c r="G67" s="166"/>
      <c r="H67" s="166"/>
      <c r="I67" s="166">
        <f t="shared" ref="I67:I88" si="15">(F67*4)+(G67*9)+(H67*4)</f>
        <v>0</v>
      </c>
      <c r="J67" s="3"/>
      <c r="K67" s="199">
        <v>100</v>
      </c>
      <c r="L67" s="6"/>
      <c r="M67" s="166">
        <f>$R$67/$K$67*F67</f>
        <v>0</v>
      </c>
      <c r="N67" s="166">
        <f>$R$67/$K$67*G67</f>
        <v>0</v>
      </c>
      <c r="O67" s="166">
        <f>$R$67/$K$67*H67</f>
        <v>0</v>
      </c>
      <c r="P67" s="166">
        <f t="shared" ref="P67" si="16">(M67*4)+(N67*9)+(O67*4)</f>
        <v>0</v>
      </c>
      <c r="Q67" s="4">
        <f>VLOOKUP(L67,перечень!$B$3:$C$152,2,FALSE)</f>
        <v>0</v>
      </c>
      <c r="R67" s="199"/>
      <c r="S67" s="3">
        <f>$R$67*J67/$K$67</f>
        <v>0</v>
      </c>
      <c r="T67" s="5">
        <f t="shared" si="5"/>
        <v>0</v>
      </c>
      <c r="U67" s="202">
        <f>SUM(T67:T69)</f>
        <v>0</v>
      </c>
      <c r="V67" s="217"/>
      <c r="W67" s="209"/>
    </row>
    <row r="68" spans="1:23" ht="15" customHeight="1" x14ac:dyDescent="0.25">
      <c r="A68" s="171"/>
      <c r="B68" s="177"/>
      <c r="C68" s="174"/>
      <c r="D68" s="222"/>
      <c r="E68" s="6"/>
      <c r="F68" s="167"/>
      <c r="G68" s="167"/>
      <c r="H68" s="167"/>
      <c r="I68" s="167"/>
      <c r="J68" s="7"/>
      <c r="K68" s="200"/>
      <c r="L68" s="6">
        <v>0</v>
      </c>
      <c r="M68" s="167"/>
      <c r="N68" s="167"/>
      <c r="O68" s="167"/>
      <c r="P68" s="167"/>
      <c r="Q68" s="8">
        <f>VLOOKUP(L68,перечень!$B$3:$C$152,2,FALSE)</f>
        <v>0</v>
      </c>
      <c r="R68" s="200"/>
      <c r="S68" s="7">
        <f>$R$67*J68/$K$67</f>
        <v>0</v>
      </c>
      <c r="T68" s="9">
        <f t="shared" si="5"/>
        <v>0</v>
      </c>
      <c r="U68" s="203"/>
      <c r="V68" s="217"/>
      <c r="W68" s="209"/>
    </row>
    <row r="69" spans="1:23" ht="15.75" customHeight="1" thickBot="1" x14ac:dyDescent="0.3">
      <c r="A69" s="171"/>
      <c r="B69" s="177"/>
      <c r="C69" s="175"/>
      <c r="D69" s="223"/>
      <c r="E69" s="10"/>
      <c r="F69" s="168"/>
      <c r="G69" s="168"/>
      <c r="H69" s="168"/>
      <c r="I69" s="168"/>
      <c r="J69" s="11"/>
      <c r="K69" s="201"/>
      <c r="L69" s="10">
        <v>0</v>
      </c>
      <c r="M69" s="168"/>
      <c r="N69" s="168"/>
      <c r="O69" s="168"/>
      <c r="P69" s="168"/>
      <c r="Q69" s="12">
        <f>VLOOKUP(L69,перечень!$B$3:$C$152,2,FALSE)</f>
        <v>0</v>
      </c>
      <c r="R69" s="201"/>
      <c r="S69" s="11">
        <f>$R$67*J69/$K$67</f>
        <v>0</v>
      </c>
      <c r="T69" s="13">
        <f t="shared" si="5"/>
        <v>0</v>
      </c>
      <c r="U69" s="204"/>
      <c r="V69" s="217"/>
      <c r="W69" s="209"/>
    </row>
    <row r="70" spans="1:23" ht="16.5" customHeight="1" thickTop="1" thickBot="1" x14ac:dyDescent="0.3">
      <c r="A70" s="171"/>
      <c r="B70" s="177"/>
      <c r="C70" s="14"/>
      <c r="D70" s="31"/>
      <c r="E70" s="15"/>
      <c r="F70" s="42"/>
      <c r="G70" s="42"/>
      <c r="H70" s="42"/>
      <c r="I70" s="42">
        <f>(F70*4)+(G70*9)+(H70*4)</f>
        <v>0</v>
      </c>
      <c r="J70" s="16"/>
      <c r="K70" s="17">
        <v>100</v>
      </c>
      <c r="L70" s="6"/>
      <c r="M70" s="42">
        <f>$R$70/$K$70*F70</f>
        <v>0</v>
      </c>
      <c r="N70" s="42">
        <f>$R$70/$K$70*G70</f>
        <v>0</v>
      </c>
      <c r="O70" s="42">
        <f>$R$70/$K$70*H70</f>
        <v>0</v>
      </c>
      <c r="P70" s="42">
        <f>(M70*4)+(N70*9)+(O70*4)</f>
        <v>0</v>
      </c>
      <c r="Q70" s="18">
        <f>VLOOKUP(L70,перечень!$B$3:$C$152,2,FALSE)</f>
        <v>0</v>
      </c>
      <c r="R70" s="17"/>
      <c r="S70" s="16">
        <f>$R$70*J70/$K$70</f>
        <v>0</v>
      </c>
      <c r="T70" s="19">
        <f t="shared" si="5"/>
        <v>0</v>
      </c>
      <c r="U70" s="43">
        <f>SUM(T70)</f>
        <v>0</v>
      </c>
      <c r="V70" s="217"/>
      <c r="W70" s="209"/>
    </row>
    <row r="71" spans="1:23" ht="16.5" customHeight="1" thickTop="1" thickBot="1" x14ac:dyDescent="0.3">
      <c r="A71" s="171"/>
      <c r="B71" s="178"/>
      <c r="C71" s="14"/>
      <c r="D71" s="31"/>
      <c r="E71" s="15"/>
      <c r="F71" s="42"/>
      <c r="G71" s="42"/>
      <c r="H71" s="42"/>
      <c r="I71" s="42">
        <f>(F71*4)+(G71*9)+(H71*4)</f>
        <v>0</v>
      </c>
      <c r="J71" s="16"/>
      <c r="K71" s="17">
        <v>100</v>
      </c>
      <c r="L71" s="15"/>
      <c r="M71" s="42">
        <f>$R$71/$K$71*F71</f>
        <v>0</v>
      </c>
      <c r="N71" s="42">
        <f>$R$71/$K$71*G71</f>
        <v>0</v>
      </c>
      <c r="O71" s="42">
        <f>$R$71/$K$71*H71</f>
        <v>0</v>
      </c>
      <c r="P71" s="42">
        <f>(M71*4)+(N71*9)+(O71*4)</f>
        <v>0</v>
      </c>
      <c r="Q71" s="18">
        <f>VLOOKUP(L71,перечень!$B$3:$C$152,2,FALSE)</f>
        <v>0</v>
      </c>
      <c r="R71" s="17"/>
      <c r="S71" s="16">
        <f>$R$71*J71/$K$71</f>
        <v>0</v>
      </c>
      <c r="T71" s="19">
        <f t="shared" si="5"/>
        <v>0</v>
      </c>
      <c r="U71" s="43">
        <f>SUM(T71)</f>
        <v>0</v>
      </c>
      <c r="V71" s="214"/>
      <c r="W71" s="210"/>
    </row>
    <row r="72" spans="1:23" ht="15.75" customHeight="1" thickTop="1" x14ac:dyDescent="0.25">
      <c r="A72" s="171"/>
      <c r="B72" s="185" t="s">
        <v>83</v>
      </c>
      <c r="C72" s="179"/>
      <c r="D72" s="154"/>
      <c r="E72" s="2"/>
      <c r="F72" s="166"/>
      <c r="G72" s="166"/>
      <c r="H72" s="166"/>
      <c r="I72" s="166">
        <f t="shared" si="15"/>
        <v>0</v>
      </c>
      <c r="J72" s="3"/>
      <c r="K72" s="161">
        <v>150</v>
      </c>
      <c r="L72" s="6"/>
      <c r="M72" s="166">
        <f>$R$72/$K$72*F72</f>
        <v>0</v>
      </c>
      <c r="N72" s="166">
        <f>$R$72/$K$72*G72</f>
        <v>0</v>
      </c>
      <c r="O72" s="166">
        <f>$R$72/$K$72*H72</f>
        <v>0</v>
      </c>
      <c r="P72" s="166">
        <f t="shared" ref="P72" si="17">(M72*4)+(N72*9)+(O72*4)</f>
        <v>0</v>
      </c>
      <c r="Q72" s="4">
        <f>VLOOKUP(L72,перечень!$B$3:$C$152,2,FALSE)</f>
        <v>0</v>
      </c>
      <c r="R72" s="161"/>
      <c r="S72" s="3">
        <f t="shared" ref="S72:S77" si="18">$R$72*J72/$K$72</f>
        <v>0</v>
      </c>
      <c r="T72" s="5">
        <f t="shared" si="5"/>
        <v>0</v>
      </c>
      <c r="U72" s="202">
        <f>SUM(T72:T77)</f>
        <v>0</v>
      </c>
      <c r="V72" s="213">
        <f>SUM(U72:U88)</f>
        <v>0</v>
      </c>
      <c r="W72" s="208">
        <f>SUM(P72:P88)</f>
        <v>0</v>
      </c>
    </row>
    <row r="73" spans="1:23" ht="15" customHeight="1" x14ac:dyDescent="0.25">
      <c r="A73" s="171"/>
      <c r="B73" s="186"/>
      <c r="C73" s="180"/>
      <c r="D73" s="155"/>
      <c r="E73" s="6"/>
      <c r="F73" s="167"/>
      <c r="G73" s="167"/>
      <c r="H73" s="167"/>
      <c r="I73" s="167"/>
      <c r="J73" s="7"/>
      <c r="K73" s="162"/>
      <c r="L73" s="6"/>
      <c r="M73" s="167"/>
      <c r="N73" s="167"/>
      <c r="O73" s="167"/>
      <c r="P73" s="167"/>
      <c r="Q73" s="8">
        <f>VLOOKUP(L73,перечень!$B$3:$C$152,2,FALSE)</f>
        <v>0</v>
      </c>
      <c r="R73" s="162"/>
      <c r="S73" s="7">
        <f t="shared" si="18"/>
        <v>0</v>
      </c>
      <c r="T73" s="9">
        <f t="shared" si="5"/>
        <v>0</v>
      </c>
      <c r="U73" s="203"/>
      <c r="V73" s="217"/>
      <c r="W73" s="209"/>
    </row>
    <row r="74" spans="1:23" ht="15" customHeight="1" x14ac:dyDescent="0.25">
      <c r="A74" s="171"/>
      <c r="B74" s="186"/>
      <c r="C74" s="180"/>
      <c r="D74" s="155"/>
      <c r="E74" s="6"/>
      <c r="F74" s="167"/>
      <c r="G74" s="167"/>
      <c r="H74" s="167"/>
      <c r="I74" s="167"/>
      <c r="J74" s="7"/>
      <c r="K74" s="162"/>
      <c r="L74" s="6"/>
      <c r="M74" s="167"/>
      <c r="N74" s="167"/>
      <c r="O74" s="167"/>
      <c r="P74" s="167"/>
      <c r="Q74" s="8">
        <f>VLOOKUP(L74,перечень!$B$3:$C$152,2,FALSE)</f>
        <v>0</v>
      </c>
      <c r="R74" s="162"/>
      <c r="S74" s="7">
        <f t="shared" si="18"/>
        <v>0</v>
      </c>
      <c r="T74" s="9">
        <f t="shared" si="5"/>
        <v>0</v>
      </c>
      <c r="U74" s="203"/>
      <c r="V74" s="217"/>
      <c r="W74" s="209"/>
    </row>
    <row r="75" spans="1:23" ht="15" customHeight="1" x14ac:dyDescent="0.25">
      <c r="A75" s="171"/>
      <c r="B75" s="186"/>
      <c r="C75" s="180"/>
      <c r="D75" s="155"/>
      <c r="E75" s="6"/>
      <c r="F75" s="167"/>
      <c r="G75" s="167"/>
      <c r="H75" s="167"/>
      <c r="I75" s="167"/>
      <c r="J75" s="7"/>
      <c r="K75" s="162"/>
      <c r="L75" s="6"/>
      <c r="M75" s="167"/>
      <c r="N75" s="167"/>
      <c r="O75" s="167"/>
      <c r="P75" s="167"/>
      <c r="Q75" s="8">
        <f>VLOOKUP(L75,перечень!$B$3:$C$152,2,FALSE)</f>
        <v>0</v>
      </c>
      <c r="R75" s="162"/>
      <c r="S75" s="7">
        <f t="shared" si="18"/>
        <v>0</v>
      </c>
      <c r="T75" s="9">
        <f t="shared" si="5"/>
        <v>0</v>
      </c>
      <c r="U75" s="203"/>
      <c r="V75" s="217"/>
      <c r="W75" s="209"/>
    </row>
    <row r="76" spans="1:23" ht="15" customHeight="1" x14ac:dyDescent="0.25">
      <c r="A76" s="171"/>
      <c r="B76" s="186"/>
      <c r="C76" s="180"/>
      <c r="D76" s="155"/>
      <c r="E76" s="6"/>
      <c r="F76" s="167"/>
      <c r="G76" s="167"/>
      <c r="H76" s="167"/>
      <c r="I76" s="167"/>
      <c r="J76" s="7"/>
      <c r="K76" s="162"/>
      <c r="L76" s="6"/>
      <c r="M76" s="167"/>
      <c r="N76" s="167"/>
      <c r="O76" s="167"/>
      <c r="P76" s="167"/>
      <c r="Q76" s="8">
        <f>VLOOKUP(L76,перечень!$B$3:$C$152,2,FALSE)</f>
        <v>0</v>
      </c>
      <c r="R76" s="162"/>
      <c r="S76" s="7">
        <f t="shared" si="18"/>
        <v>0</v>
      </c>
      <c r="T76" s="9">
        <f t="shared" si="5"/>
        <v>0</v>
      </c>
      <c r="U76" s="203"/>
      <c r="V76" s="217"/>
      <c r="W76" s="209"/>
    </row>
    <row r="77" spans="1:23" ht="15.75" customHeight="1" thickBot="1" x14ac:dyDescent="0.3">
      <c r="A77" s="171"/>
      <c r="B77" s="186"/>
      <c r="C77" s="181"/>
      <c r="D77" s="156"/>
      <c r="E77" s="10"/>
      <c r="F77" s="168"/>
      <c r="G77" s="168"/>
      <c r="H77" s="168"/>
      <c r="I77" s="168"/>
      <c r="J77" s="11"/>
      <c r="K77" s="163"/>
      <c r="L77" s="10">
        <v>0</v>
      </c>
      <c r="M77" s="168"/>
      <c r="N77" s="168"/>
      <c r="O77" s="168"/>
      <c r="P77" s="168"/>
      <c r="Q77" s="12">
        <f>VLOOKUP(L77,перечень!$B$3:$C$152,2,FALSE)</f>
        <v>0</v>
      </c>
      <c r="R77" s="163"/>
      <c r="S77" s="11">
        <f t="shared" si="18"/>
        <v>0</v>
      </c>
      <c r="T77" s="13">
        <f t="shared" si="5"/>
        <v>0</v>
      </c>
      <c r="U77" s="204"/>
      <c r="V77" s="217"/>
      <c r="W77" s="209"/>
    </row>
    <row r="78" spans="1:23" ht="15.75" customHeight="1" thickTop="1" x14ac:dyDescent="0.25">
      <c r="A78" s="171"/>
      <c r="B78" s="186"/>
      <c r="C78" s="179"/>
      <c r="D78" s="154"/>
      <c r="E78" s="2"/>
      <c r="F78" s="166"/>
      <c r="G78" s="166"/>
      <c r="H78" s="166"/>
      <c r="I78" s="166">
        <f t="shared" si="15"/>
        <v>0</v>
      </c>
      <c r="J78" s="3"/>
      <c r="K78" s="161">
        <v>1100</v>
      </c>
      <c r="L78" s="6"/>
      <c r="M78" s="166">
        <f>$R$78/$K$78*F78</f>
        <v>0</v>
      </c>
      <c r="N78" s="166">
        <f>$R$78/$K$78*G78</f>
        <v>0</v>
      </c>
      <c r="O78" s="166">
        <f>$R$78/$K$78*H78</f>
        <v>0</v>
      </c>
      <c r="P78" s="166">
        <f t="shared" ref="P78" si="19">(M78*4)+(N78*9)+(O78*4)</f>
        <v>0</v>
      </c>
      <c r="Q78" s="4">
        <f>VLOOKUP(L78,перечень!$B$3:$C$152,2,FALSE)</f>
        <v>0</v>
      </c>
      <c r="R78" s="161"/>
      <c r="S78" s="3">
        <f t="shared" ref="S78:S83" si="20">$R$78*J78/$K$78</f>
        <v>0</v>
      </c>
      <c r="T78" s="5">
        <f t="shared" si="5"/>
        <v>0</v>
      </c>
      <c r="U78" s="202">
        <f>SUM(T78:T83)</f>
        <v>0</v>
      </c>
      <c r="V78" s="217"/>
      <c r="W78" s="209"/>
    </row>
    <row r="79" spans="1:23" ht="15" customHeight="1" x14ac:dyDescent="0.25">
      <c r="A79" s="171"/>
      <c r="B79" s="186"/>
      <c r="C79" s="180"/>
      <c r="D79" s="155"/>
      <c r="E79" s="6"/>
      <c r="F79" s="167"/>
      <c r="G79" s="167"/>
      <c r="H79" s="167"/>
      <c r="I79" s="167"/>
      <c r="J79" s="7"/>
      <c r="K79" s="162"/>
      <c r="L79" s="6"/>
      <c r="M79" s="167"/>
      <c r="N79" s="167"/>
      <c r="O79" s="167"/>
      <c r="P79" s="167"/>
      <c r="Q79" s="8">
        <f>VLOOKUP(L79,перечень!$B$3:$C$152,2,FALSE)</f>
        <v>0</v>
      </c>
      <c r="R79" s="162"/>
      <c r="S79" s="7">
        <f t="shared" si="20"/>
        <v>0</v>
      </c>
      <c r="T79" s="9">
        <f t="shared" si="5"/>
        <v>0</v>
      </c>
      <c r="U79" s="203"/>
      <c r="V79" s="217"/>
      <c r="W79" s="209"/>
    </row>
    <row r="80" spans="1:23" ht="15" customHeight="1" x14ac:dyDescent="0.25">
      <c r="A80" s="171"/>
      <c r="B80" s="186"/>
      <c r="C80" s="180"/>
      <c r="D80" s="155"/>
      <c r="E80" s="6"/>
      <c r="F80" s="167"/>
      <c r="G80" s="167"/>
      <c r="H80" s="167"/>
      <c r="I80" s="167"/>
      <c r="J80" s="7"/>
      <c r="K80" s="162"/>
      <c r="L80" s="6"/>
      <c r="M80" s="167"/>
      <c r="N80" s="167"/>
      <c r="O80" s="167"/>
      <c r="P80" s="167"/>
      <c r="Q80" s="8">
        <f>VLOOKUP(L80,перечень!$B$3:$C$152,2,FALSE)</f>
        <v>0</v>
      </c>
      <c r="R80" s="162"/>
      <c r="S80" s="7">
        <f t="shared" si="20"/>
        <v>0</v>
      </c>
      <c r="T80" s="9">
        <f t="shared" si="5"/>
        <v>0</v>
      </c>
      <c r="U80" s="203"/>
      <c r="V80" s="217"/>
      <c r="W80" s="209"/>
    </row>
    <row r="81" spans="1:23" ht="15" customHeight="1" x14ac:dyDescent="0.25">
      <c r="A81" s="171"/>
      <c r="B81" s="186"/>
      <c r="C81" s="180"/>
      <c r="D81" s="155"/>
      <c r="E81" s="6"/>
      <c r="F81" s="167"/>
      <c r="G81" s="167"/>
      <c r="H81" s="167"/>
      <c r="I81" s="167"/>
      <c r="J81" s="7"/>
      <c r="K81" s="162"/>
      <c r="L81" s="6"/>
      <c r="M81" s="167"/>
      <c r="N81" s="167"/>
      <c r="O81" s="167"/>
      <c r="P81" s="167"/>
      <c r="Q81" s="8">
        <f>VLOOKUP(L81,перечень!$B$3:$C$152,2,FALSE)</f>
        <v>0</v>
      </c>
      <c r="R81" s="162"/>
      <c r="S81" s="7">
        <f t="shared" si="20"/>
        <v>0</v>
      </c>
      <c r="T81" s="9">
        <f t="shared" ref="T81:T88" si="21">Q81/1000*S81</f>
        <v>0</v>
      </c>
      <c r="U81" s="203"/>
      <c r="V81" s="217"/>
      <c r="W81" s="209"/>
    </row>
    <row r="82" spans="1:23" ht="15" customHeight="1" x14ac:dyDescent="0.25">
      <c r="A82" s="171"/>
      <c r="B82" s="186"/>
      <c r="C82" s="180"/>
      <c r="D82" s="155"/>
      <c r="E82" s="6"/>
      <c r="F82" s="167"/>
      <c r="G82" s="167"/>
      <c r="H82" s="167"/>
      <c r="I82" s="167"/>
      <c r="J82" s="7"/>
      <c r="K82" s="162"/>
      <c r="L82" s="6"/>
      <c r="M82" s="167"/>
      <c r="N82" s="167"/>
      <c r="O82" s="167"/>
      <c r="P82" s="167"/>
      <c r="Q82" s="8">
        <f>VLOOKUP(L82,перечень!$B$3:$C$152,2,FALSE)</f>
        <v>0</v>
      </c>
      <c r="R82" s="162"/>
      <c r="S82" s="7">
        <f t="shared" si="20"/>
        <v>0</v>
      </c>
      <c r="T82" s="9">
        <f t="shared" si="21"/>
        <v>0</v>
      </c>
      <c r="U82" s="203"/>
      <c r="V82" s="217"/>
      <c r="W82" s="209"/>
    </row>
    <row r="83" spans="1:23" ht="15.75" customHeight="1" thickBot="1" x14ac:dyDescent="0.3">
      <c r="A83" s="171"/>
      <c r="B83" s="186"/>
      <c r="C83" s="181"/>
      <c r="D83" s="156"/>
      <c r="E83" s="6"/>
      <c r="F83" s="168"/>
      <c r="G83" s="168"/>
      <c r="H83" s="168"/>
      <c r="I83" s="168"/>
      <c r="J83" s="11"/>
      <c r="K83" s="163"/>
      <c r="L83" s="6"/>
      <c r="M83" s="168"/>
      <c r="N83" s="168"/>
      <c r="O83" s="168"/>
      <c r="P83" s="168"/>
      <c r="Q83" s="12">
        <f>VLOOKUP(L83,перечень!$B$3:$C$152,2,FALSE)</f>
        <v>0</v>
      </c>
      <c r="R83" s="163"/>
      <c r="S83" s="11">
        <f t="shared" si="20"/>
        <v>0</v>
      </c>
      <c r="T83" s="13">
        <f t="shared" si="21"/>
        <v>0</v>
      </c>
      <c r="U83" s="204"/>
      <c r="V83" s="217"/>
      <c r="W83" s="209"/>
    </row>
    <row r="84" spans="1:23" ht="15.75" customHeight="1" thickTop="1" x14ac:dyDescent="0.25">
      <c r="A84" s="171"/>
      <c r="B84" s="186"/>
      <c r="C84" s="182" t="s">
        <v>5</v>
      </c>
      <c r="D84" s="28"/>
      <c r="E84" s="2"/>
      <c r="F84" s="166"/>
      <c r="G84" s="166"/>
      <c r="H84" s="166"/>
      <c r="I84" s="166">
        <f t="shared" si="15"/>
        <v>0</v>
      </c>
      <c r="J84" s="3">
        <v>10</v>
      </c>
      <c r="K84" s="161">
        <v>30</v>
      </c>
      <c r="L84" s="2">
        <v>0</v>
      </c>
      <c r="M84" s="166">
        <f>$R$84/$K$84*F84</f>
        <v>0</v>
      </c>
      <c r="N84" s="166">
        <f>$R$84/$K$84*G84</f>
        <v>0</v>
      </c>
      <c r="O84" s="166">
        <f>$R$84/$K$84*H84</f>
        <v>0</v>
      </c>
      <c r="P84" s="166">
        <f t="shared" ref="P84" si="22">(M84*4)+(N84*9)+(O84*4)</f>
        <v>0</v>
      </c>
      <c r="Q84" s="4">
        <f>VLOOKUP(L84,перечень!$B$3:$C$152,2,FALSE)</f>
        <v>0</v>
      </c>
      <c r="R84" s="161"/>
      <c r="S84" s="3">
        <f>$R$84*J84/$K$84</f>
        <v>0</v>
      </c>
      <c r="T84" s="5">
        <f t="shared" si="21"/>
        <v>0</v>
      </c>
      <c r="U84" s="202">
        <f>SUM(T84:T86)</f>
        <v>0</v>
      </c>
      <c r="V84" s="217"/>
      <c r="W84" s="209"/>
    </row>
    <row r="85" spans="1:23" ht="15" customHeight="1" x14ac:dyDescent="0.25">
      <c r="A85" s="171"/>
      <c r="B85" s="186"/>
      <c r="C85" s="183"/>
      <c r="D85" s="29"/>
      <c r="E85" s="6"/>
      <c r="F85" s="167"/>
      <c r="G85" s="167"/>
      <c r="H85" s="167"/>
      <c r="I85" s="167"/>
      <c r="J85" s="7">
        <v>10</v>
      </c>
      <c r="K85" s="162"/>
      <c r="L85" s="6">
        <v>0</v>
      </c>
      <c r="M85" s="167"/>
      <c r="N85" s="167"/>
      <c r="O85" s="167"/>
      <c r="P85" s="167"/>
      <c r="Q85" s="8">
        <f>VLOOKUP(L85,перечень!$B$3:$C$152,2,FALSE)</f>
        <v>0</v>
      </c>
      <c r="R85" s="162"/>
      <c r="S85" s="7">
        <f>$R$84*J85/$K$84</f>
        <v>0</v>
      </c>
      <c r="T85" s="9">
        <f t="shared" si="21"/>
        <v>0</v>
      </c>
      <c r="U85" s="203"/>
      <c r="V85" s="217"/>
      <c r="W85" s="209"/>
    </row>
    <row r="86" spans="1:23" ht="15.75" customHeight="1" thickBot="1" x14ac:dyDescent="0.3">
      <c r="A86" s="171"/>
      <c r="B86" s="186"/>
      <c r="C86" s="184"/>
      <c r="D86" s="30"/>
      <c r="E86" s="10"/>
      <c r="F86" s="168"/>
      <c r="G86" s="168"/>
      <c r="H86" s="168"/>
      <c r="I86" s="168"/>
      <c r="J86" s="11">
        <v>10</v>
      </c>
      <c r="K86" s="163"/>
      <c r="L86" s="10">
        <v>0</v>
      </c>
      <c r="M86" s="168"/>
      <c r="N86" s="168"/>
      <c r="O86" s="168"/>
      <c r="P86" s="168"/>
      <c r="Q86" s="12">
        <f>VLOOKUP(L86,перечень!$B$3:$C$152,2,FALSE)</f>
        <v>0</v>
      </c>
      <c r="R86" s="163"/>
      <c r="S86" s="11">
        <f>$R$84*J86/$K$84</f>
        <v>0</v>
      </c>
      <c r="T86" s="13">
        <f t="shared" si="21"/>
        <v>0</v>
      </c>
      <c r="U86" s="204"/>
      <c r="V86" s="217"/>
      <c r="W86" s="209"/>
    </row>
    <row r="87" spans="1:23" ht="16.5" customHeight="1" thickTop="1" thickBot="1" x14ac:dyDescent="0.3">
      <c r="A87" s="171"/>
      <c r="B87" s="186"/>
      <c r="C87" s="14" t="s">
        <v>6</v>
      </c>
      <c r="D87" s="31"/>
      <c r="E87" s="15"/>
      <c r="F87" s="42"/>
      <c r="G87" s="42"/>
      <c r="H87" s="42"/>
      <c r="I87" s="42">
        <f t="shared" si="15"/>
        <v>0</v>
      </c>
      <c r="J87" s="16">
        <v>10</v>
      </c>
      <c r="K87" s="17">
        <v>10</v>
      </c>
      <c r="L87" s="15">
        <v>0</v>
      </c>
      <c r="M87" s="42">
        <f>$R$87/$K$87*F87</f>
        <v>0</v>
      </c>
      <c r="N87" s="42">
        <f>$R$87/$K$87*G87</f>
        <v>0</v>
      </c>
      <c r="O87" s="42">
        <f>$R$87/$K$87*H87</f>
        <v>0</v>
      </c>
      <c r="P87" s="42">
        <f t="shared" ref="P87:P88" si="23">(M87*4)+(N87*9)+(O87*4)</f>
        <v>0</v>
      </c>
      <c r="Q87" s="18">
        <f>VLOOKUP(L87,перечень!$B$3:$C$152,2,FALSE)</f>
        <v>0</v>
      </c>
      <c r="R87" s="17"/>
      <c r="S87" s="16">
        <f>$R$87*J87/$K$87</f>
        <v>0</v>
      </c>
      <c r="T87" s="19">
        <f t="shared" si="21"/>
        <v>0</v>
      </c>
      <c r="U87" s="43">
        <f>SUM(T87)</f>
        <v>0</v>
      </c>
      <c r="V87" s="217"/>
      <c r="W87" s="209"/>
    </row>
    <row r="88" spans="1:23" ht="16.5" customHeight="1" thickTop="1" thickBot="1" x14ac:dyDescent="0.3">
      <c r="A88" s="172"/>
      <c r="B88" s="187"/>
      <c r="C88" s="14" t="s">
        <v>78</v>
      </c>
      <c r="D88" s="31"/>
      <c r="E88" s="15"/>
      <c r="F88" s="42"/>
      <c r="G88" s="42"/>
      <c r="H88" s="42"/>
      <c r="I88" s="42">
        <f t="shared" si="15"/>
        <v>0</v>
      </c>
      <c r="J88" s="16">
        <v>10</v>
      </c>
      <c r="K88" s="17">
        <v>10</v>
      </c>
      <c r="L88" s="15">
        <v>0</v>
      </c>
      <c r="M88" s="42">
        <f>$R$88/$K$88*F88</f>
        <v>0</v>
      </c>
      <c r="N88" s="42">
        <f>$R$88/$K$88*G88</f>
        <v>0</v>
      </c>
      <c r="O88" s="42">
        <f>$R$88/$K$88*H88</f>
        <v>0</v>
      </c>
      <c r="P88" s="42">
        <f t="shared" si="23"/>
        <v>0</v>
      </c>
      <c r="Q88" s="18">
        <f>VLOOKUP(L88,перечень!$B$3:$C$152,2,FALSE)</f>
        <v>0</v>
      </c>
      <c r="R88" s="17"/>
      <c r="S88" s="16">
        <f>$R$88*J88/$K$88</f>
        <v>0</v>
      </c>
      <c r="T88" s="19">
        <f t="shared" si="21"/>
        <v>0</v>
      </c>
      <c r="U88" s="43">
        <f>SUM(T88)</f>
        <v>0</v>
      </c>
      <c r="V88" s="214"/>
      <c r="W88" s="210"/>
    </row>
    <row r="89" spans="1:23" ht="15.75" thickTop="1" x14ac:dyDescent="0.25"/>
    <row r="98" spans="3:10" x14ac:dyDescent="0.25">
      <c r="C98" t="s">
        <v>251</v>
      </c>
    </row>
    <row r="99" spans="3:10" ht="15.75" x14ac:dyDescent="0.25">
      <c r="C99" s="59" t="s">
        <v>240</v>
      </c>
    </row>
    <row r="100" spans="3:10" ht="150" x14ac:dyDescent="0.25">
      <c r="C100" s="60" t="s">
        <v>241</v>
      </c>
      <c r="D100" s="61" t="s">
        <v>242</v>
      </c>
      <c r="E100" s="64" t="s">
        <v>243</v>
      </c>
      <c r="F100" s="65"/>
      <c r="G100" s="61" t="s">
        <v>244</v>
      </c>
      <c r="H100" s="62" t="s">
        <v>245</v>
      </c>
      <c r="I100" s="62" t="s">
        <v>246</v>
      </c>
      <c r="J100" s="62" t="s">
        <v>247</v>
      </c>
    </row>
    <row r="101" spans="3:10" x14ac:dyDescent="0.25">
      <c r="C101" s="66" t="s">
        <v>248</v>
      </c>
      <c r="D101" s="66" t="s">
        <v>254</v>
      </c>
      <c r="E101" s="66" t="s">
        <v>249</v>
      </c>
      <c r="F101" s="66" t="s">
        <v>250</v>
      </c>
      <c r="G101" s="66"/>
      <c r="H101" s="66"/>
      <c r="I101" s="66"/>
      <c r="J101" s="66"/>
    </row>
    <row r="102" spans="3:10" x14ac:dyDescent="0.25">
      <c r="C102" t="str">
        <f>D5</f>
        <v>сб. Москва* №311</v>
      </c>
      <c r="D102" s="63" t="str">
        <f>C5</f>
        <v>каша рисовая молочная жидкаяя с маслом сливочным</v>
      </c>
      <c r="F102">
        <f>R5</f>
        <v>200</v>
      </c>
      <c r="G102">
        <f>P5</f>
        <v>261.39999999999998</v>
      </c>
      <c r="H102">
        <f>M5</f>
        <v>9</v>
      </c>
      <c r="I102">
        <f t="shared" ref="I102:J102" si="24">N5</f>
        <v>11</v>
      </c>
      <c r="J102">
        <f t="shared" si="24"/>
        <v>31.6</v>
      </c>
    </row>
    <row r="103" spans="3:10" x14ac:dyDescent="0.25">
      <c r="C103" t="str">
        <f>D11</f>
        <v xml:space="preserve">Сб. Новосибирск 202**0 54-6гн-2020  </v>
      </c>
      <c r="D103" t="str">
        <f>C11</f>
        <v>чай с молоком и сахаром</v>
      </c>
      <c r="F103">
        <f>R11</f>
        <v>200</v>
      </c>
      <c r="G103">
        <f>P11</f>
        <v>70.666666666666657</v>
      </c>
      <c r="H103">
        <f>M11</f>
        <v>2</v>
      </c>
      <c r="I103">
        <f t="shared" ref="I103:J103" si="25">N11</f>
        <v>1.8666666666666665</v>
      </c>
      <c r="J103">
        <f t="shared" si="25"/>
        <v>11.466666666666665</v>
      </c>
    </row>
    <row r="104" spans="3:10" x14ac:dyDescent="0.25">
      <c r="C104" t="str">
        <f>D17</f>
        <v>пв</v>
      </c>
      <c r="D104" t="str">
        <f>C17</f>
        <v>фрукты свежие (яблоко)</v>
      </c>
      <c r="F104">
        <f>R17</f>
        <v>100</v>
      </c>
      <c r="G104">
        <f>P17</f>
        <v>48.21</v>
      </c>
      <c r="H104">
        <f>M17</f>
        <v>0.26</v>
      </c>
      <c r="I104">
        <f t="shared" ref="I104:J104" si="26">N17</f>
        <v>0.17</v>
      </c>
      <c r="J104">
        <f t="shared" si="26"/>
        <v>11.41</v>
      </c>
    </row>
    <row r="105" spans="3:10" x14ac:dyDescent="0.25">
      <c r="C105" t="str">
        <f>D18</f>
        <v xml:space="preserve">сб. Новосибирск 2020** 54-1з-2021 </v>
      </c>
      <c r="D105" t="str">
        <f>C18</f>
        <v>сыр в нарезке</v>
      </c>
      <c r="F105">
        <f>R18</f>
        <v>20</v>
      </c>
      <c r="G105">
        <f>P18</f>
        <v>72.72</v>
      </c>
      <c r="H105">
        <f>M18</f>
        <v>4.68</v>
      </c>
      <c r="I105">
        <f t="shared" ref="I105:J105" si="27">N18</f>
        <v>6</v>
      </c>
      <c r="J105">
        <f t="shared" si="27"/>
        <v>0</v>
      </c>
    </row>
    <row r="106" spans="3:10" x14ac:dyDescent="0.25">
      <c r="C106">
        <f>D19</f>
        <v>0</v>
      </c>
      <c r="D106" t="str">
        <f>C19</f>
        <v>Блюдо 5</v>
      </c>
      <c r="F106">
        <f>R19</f>
        <v>0</v>
      </c>
      <c r="G106">
        <f>P19</f>
        <v>0</v>
      </c>
      <c r="H106">
        <f>M19</f>
        <v>0</v>
      </c>
      <c r="I106">
        <f t="shared" ref="I106:J106" si="28">N19</f>
        <v>0</v>
      </c>
      <c r="J106">
        <f t="shared" si="28"/>
        <v>0</v>
      </c>
    </row>
    <row r="107" spans="3:10" x14ac:dyDescent="0.25">
      <c r="C107" t="str">
        <f>D22</f>
        <v>пв</v>
      </c>
      <c r="D107" t="str">
        <f>C22</f>
        <v>хлеб 1с</v>
      </c>
      <c r="F107">
        <f>R22</f>
        <v>50</v>
      </c>
      <c r="G107">
        <f>P22</f>
        <v>116.19999999999999</v>
      </c>
      <c r="H107">
        <f>M22</f>
        <v>3.3</v>
      </c>
      <c r="I107">
        <f t="shared" ref="I107:J107" si="29">N22</f>
        <v>2.6</v>
      </c>
      <c r="J107">
        <f t="shared" si="29"/>
        <v>19.899999999999999</v>
      </c>
    </row>
    <row r="108" spans="3:10" x14ac:dyDescent="0.25">
      <c r="C108" t="str">
        <f>D23</f>
        <v>пв</v>
      </c>
      <c r="D108" t="str">
        <f>C23</f>
        <v>хлеб ржаной</v>
      </c>
      <c r="F108">
        <f>R23</f>
        <v>36</v>
      </c>
      <c r="G108">
        <f>P23</f>
        <v>83.448000000000008</v>
      </c>
      <c r="H108">
        <f>M23</f>
        <v>2.9159999999999999</v>
      </c>
      <c r="I108">
        <f t="shared" ref="I108:J108" si="30">N23</f>
        <v>1.224</v>
      </c>
      <c r="J108">
        <f t="shared" si="30"/>
        <v>15.192</v>
      </c>
    </row>
    <row r="109" spans="3:10" x14ac:dyDescent="0.25">
      <c r="D109" s="66" t="s">
        <v>253</v>
      </c>
    </row>
    <row r="110" spans="3:10" x14ac:dyDescent="0.25">
      <c r="C110">
        <f>D24</f>
        <v>0</v>
      </c>
      <c r="D110">
        <f>C24</f>
        <v>0</v>
      </c>
      <c r="F110">
        <f>R24</f>
        <v>0</v>
      </c>
      <c r="G110">
        <f>P24</f>
        <v>0</v>
      </c>
      <c r="H110">
        <f t="shared" ref="H110:J111" si="31">M24</f>
        <v>0</v>
      </c>
      <c r="I110">
        <f t="shared" si="31"/>
        <v>0</v>
      </c>
      <c r="J110">
        <f t="shared" si="31"/>
        <v>0</v>
      </c>
    </row>
    <row r="111" spans="3:10" x14ac:dyDescent="0.25">
      <c r="C111" t="str">
        <f>D25</f>
        <v>пв</v>
      </c>
      <c r="D111" t="str">
        <f>C25</f>
        <v>вода питьевая</v>
      </c>
      <c r="F111">
        <f>R25</f>
        <v>200</v>
      </c>
      <c r="G111">
        <f>P25</f>
        <v>0</v>
      </c>
      <c r="H111">
        <f t="shared" si="31"/>
        <v>0</v>
      </c>
      <c r="I111">
        <f t="shared" si="31"/>
        <v>0</v>
      </c>
      <c r="J111">
        <f t="shared" si="31"/>
        <v>0</v>
      </c>
    </row>
    <row r="112" spans="3:10" x14ac:dyDescent="0.25">
      <c r="D112" s="66" t="s">
        <v>252</v>
      </c>
    </row>
    <row r="113" spans="3:10" x14ac:dyDescent="0.25">
      <c r="C113" t="e">
        <f>#REF!</f>
        <v>#REF!</v>
      </c>
      <c r="D113" t="e">
        <f>#REF!</f>
        <v>#REF!</v>
      </c>
      <c r="F113" t="e">
        <f>#REF!</f>
        <v>#REF!</v>
      </c>
      <c r="G113" t="e">
        <f>#REF!</f>
        <v>#REF!</v>
      </c>
      <c r="H113" t="e">
        <f>#REF!</f>
        <v>#REF!</v>
      </c>
      <c r="I113" t="e">
        <f>#REF!</f>
        <v>#REF!</v>
      </c>
      <c r="J113" t="e">
        <f>#REF!</f>
        <v>#REF!</v>
      </c>
    </row>
    <row r="114" spans="3:10" x14ac:dyDescent="0.25">
      <c r="C114" t="str">
        <f>D29</f>
        <v>Сб. Новосибирск 2020** 54-1с-2020</v>
      </c>
      <c r="D114" t="str">
        <f>C29</f>
        <v>щи из свежей капусты со сметаной</v>
      </c>
      <c r="F114">
        <f>R29</f>
        <v>250</v>
      </c>
      <c r="G114">
        <f>P29</f>
        <v>91.975000000000009</v>
      </c>
      <c r="H114">
        <f>M29</f>
        <v>2.0750000000000002</v>
      </c>
      <c r="I114">
        <f>N29</f>
        <v>6.0750000000000002</v>
      </c>
      <c r="J114">
        <f>O29</f>
        <v>7.25</v>
      </c>
    </row>
    <row r="115" spans="3:10" x14ac:dyDescent="0.25">
      <c r="C115" t="str">
        <f>D37</f>
        <v>Сб. Новосибирск 2020** 54-4г-2020</v>
      </c>
      <c r="D115" t="str">
        <f>C37</f>
        <v>каша гречневая рассыпчатая</v>
      </c>
      <c r="F115">
        <f>R37</f>
        <v>200</v>
      </c>
      <c r="G115">
        <f>P37</f>
        <v>273.4666666666667</v>
      </c>
      <c r="H115">
        <f>M37</f>
        <v>5.8666666666666671</v>
      </c>
      <c r="I115">
        <f>N37</f>
        <v>7.8666666666666671</v>
      </c>
      <c r="J115">
        <f>O37</f>
        <v>44.8</v>
      </c>
    </row>
    <row r="116" spans="3:10" x14ac:dyDescent="0.25">
      <c r="C116" t="str">
        <f>D41</f>
        <v>пв</v>
      </c>
      <c r="D116" t="str">
        <f>C41</f>
        <v xml:space="preserve">биточки из говядины ПФ </v>
      </c>
      <c r="F116">
        <f>R41</f>
        <v>100</v>
      </c>
      <c r="G116">
        <f>P41</f>
        <v>269.89999999999998</v>
      </c>
      <c r="H116">
        <f>M41</f>
        <v>20.7</v>
      </c>
      <c r="I116">
        <f>N41</f>
        <v>18.3</v>
      </c>
      <c r="J116">
        <f>O41</f>
        <v>5.6</v>
      </c>
    </row>
    <row r="117" spans="3:10" x14ac:dyDescent="0.25">
      <c r="C117" t="str">
        <f>D47</f>
        <v>Сб. Новосибирск 2020** 54-7 хн-2020</v>
      </c>
      <c r="D117" t="str">
        <f>C47</f>
        <v>компот из смеси сухофруктов</v>
      </c>
      <c r="F117">
        <f>R47</f>
        <v>200</v>
      </c>
      <c r="G117">
        <f>P47</f>
        <v>93.2</v>
      </c>
      <c r="H117">
        <f>M47</f>
        <v>0.6</v>
      </c>
      <c r="I117">
        <f>N47</f>
        <v>0</v>
      </c>
      <c r="J117">
        <f>O47</f>
        <v>22.7</v>
      </c>
    </row>
    <row r="118" spans="3:10" x14ac:dyDescent="0.25">
      <c r="C118" t="str">
        <f>D50</f>
        <v>пв</v>
      </c>
      <c r="D118" t="str">
        <f>C50</f>
        <v>хлеб ржаной</v>
      </c>
      <c r="F118">
        <f>R50</f>
        <v>36</v>
      </c>
      <c r="G118">
        <f>P50</f>
        <v>83.448000000000008</v>
      </c>
      <c r="H118">
        <f t="shared" ref="H118:J120" si="32">M50</f>
        <v>2.9159999999999999</v>
      </c>
      <c r="I118">
        <f t="shared" si="32"/>
        <v>1.224</v>
      </c>
      <c r="J118">
        <f t="shared" si="32"/>
        <v>15.192</v>
      </c>
    </row>
    <row r="119" spans="3:10" x14ac:dyDescent="0.25">
      <c r="C119" t="str">
        <f>D51</f>
        <v>пв</v>
      </c>
      <c r="D119" t="str">
        <f>C51</f>
        <v>хлеб 1с</v>
      </c>
      <c r="F119">
        <f>R51</f>
        <v>50</v>
      </c>
      <c r="G119">
        <f>P51</f>
        <v>116.19999999999999</v>
      </c>
      <c r="H119">
        <f t="shared" si="32"/>
        <v>3.3</v>
      </c>
      <c r="I119">
        <f t="shared" si="32"/>
        <v>2.6</v>
      </c>
      <c r="J119">
        <f t="shared" si="32"/>
        <v>19.899999999999999</v>
      </c>
    </row>
    <row r="120" spans="3:10" x14ac:dyDescent="0.25">
      <c r="C120" t="str">
        <f>D52</f>
        <v>пв</v>
      </c>
      <c r="D120" t="str">
        <f>C52</f>
        <v>пчение овсянное</v>
      </c>
      <c r="F120">
        <f>R52</f>
        <v>35</v>
      </c>
      <c r="G120">
        <f>P52</f>
        <v>315.52499999999998</v>
      </c>
      <c r="H120">
        <f t="shared" si="32"/>
        <v>2.2749999999999999</v>
      </c>
      <c r="I120">
        <f t="shared" si="32"/>
        <v>6.8250000000000002</v>
      </c>
      <c r="J120">
        <f t="shared" si="32"/>
        <v>61.25</v>
      </c>
    </row>
    <row r="121" spans="3:10" x14ac:dyDescent="0.25">
      <c r="D121" s="66" t="s">
        <v>255</v>
      </c>
    </row>
    <row r="122" spans="3:10" x14ac:dyDescent="0.25">
      <c r="C122">
        <f>D55</f>
        <v>0</v>
      </c>
      <c r="D122">
        <f>C55</f>
        <v>0</v>
      </c>
      <c r="F122">
        <f>R55</f>
        <v>0</v>
      </c>
      <c r="G122">
        <f>P55</f>
        <v>0</v>
      </c>
      <c r="H122">
        <f>M55</f>
        <v>0</v>
      </c>
      <c r="I122">
        <f>N55</f>
        <v>0</v>
      </c>
      <c r="J122">
        <f>O55</f>
        <v>0</v>
      </c>
    </row>
    <row r="123" spans="3:10" x14ac:dyDescent="0.25">
      <c r="C123">
        <f>D61</f>
        <v>0</v>
      </c>
      <c r="D123">
        <f>C61</f>
        <v>0</v>
      </c>
      <c r="F123">
        <f>R61</f>
        <v>0</v>
      </c>
      <c r="G123">
        <f>P61</f>
        <v>0</v>
      </c>
      <c r="H123">
        <f>M61</f>
        <v>0</v>
      </c>
      <c r="I123">
        <f>N61</f>
        <v>0</v>
      </c>
      <c r="J123">
        <f>O61</f>
        <v>0</v>
      </c>
    </row>
    <row r="124" spans="3:10" x14ac:dyDescent="0.25">
      <c r="C124">
        <f>D67</f>
        <v>0</v>
      </c>
      <c r="D124">
        <f>C67</f>
        <v>0</v>
      </c>
      <c r="F124">
        <f>R67</f>
        <v>0</v>
      </c>
      <c r="G124">
        <f>P67</f>
        <v>0</v>
      </c>
      <c r="H124">
        <f>M67</f>
        <v>0</v>
      </c>
      <c r="I124">
        <f>N67</f>
        <v>0</v>
      </c>
      <c r="J124">
        <f>O67</f>
        <v>0</v>
      </c>
    </row>
    <row r="125" spans="3:10" x14ac:dyDescent="0.25">
      <c r="C125">
        <f>D70</f>
        <v>0</v>
      </c>
      <c r="D125">
        <f>C70</f>
        <v>0</v>
      </c>
      <c r="F125">
        <f>R70</f>
        <v>0</v>
      </c>
      <c r="G125">
        <f>P70</f>
        <v>0</v>
      </c>
      <c r="H125">
        <f t="shared" ref="H125:J126" si="33">M70</f>
        <v>0</v>
      </c>
      <c r="I125">
        <f t="shared" si="33"/>
        <v>0</v>
      </c>
      <c r="J125">
        <f t="shared" si="33"/>
        <v>0</v>
      </c>
    </row>
    <row r="126" spans="3:10" x14ac:dyDescent="0.25">
      <c r="C126">
        <f>D71</f>
        <v>0</v>
      </c>
      <c r="D126">
        <f>C71</f>
        <v>0</v>
      </c>
      <c r="F126">
        <f>R71</f>
        <v>0</v>
      </c>
      <c r="G126">
        <f>P71</f>
        <v>0</v>
      </c>
      <c r="H126">
        <f t="shared" si="33"/>
        <v>0</v>
      </c>
      <c r="I126">
        <f t="shared" si="33"/>
        <v>0</v>
      </c>
      <c r="J126">
        <f t="shared" si="33"/>
        <v>0</v>
      </c>
    </row>
    <row r="127" spans="3:10" x14ac:dyDescent="0.25">
      <c r="D127" s="66" t="s">
        <v>256</v>
      </c>
    </row>
    <row r="128" spans="3:10" x14ac:dyDescent="0.25">
      <c r="C128">
        <f>D72</f>
        <v>0</v>
      </c>
      <c r="D128">
        <f>C72</f>
        <v>0</v>
      </c>
      <c r="F128">
        <f>R72</f>
        <v>0</v>
      </c>
      <c r="G128">
        <f>P72</f>
        <v>0</v>
      </c>
      <c r="H128">
        <f>M72</f>
        <v>0</v>
      </c>
      <c r="I128">
        <f>N72</f>
        <v>0</v>
      </c>
      <c r="J128">
        <f>O72</f>
        <v>0</v>
      </c>
    </row>
    <row r="129" spans="3:10" x14ac:dyDescent="0.25">
      <c r="C129">
        <f>D78</f>
        <v>0</v>
      </c>
      <c r="D129">
        <f>C78</f>
        <v>0</v>
      </c>
      <c r="F129">
        <f>R78</f>
        <v>0</v>
      </c>
      <c r="G129">
        <f>P78</f>
        <v>0</v>
      </c>
      <c r="H129">
        <f>M78</f>
        <v>0</v>
      </c>
      <c r="I129">
        <f>N78</f>
        <v>0</v>
      </c>
      <c r="J129">
        <f>O78</f>
        <v>0</v>
      </c>
    </row>
    <row r="130" spans="3:10" x14ac:dyDescent="0.25">
      <c r="C130">
        <f>D84</f>
        <v>0</v>
      </c>
      <c r="D130" t="str">
        <f>C84</f>
        <v>Блюдо 3</v>
      </c>
      <c r="F130">
        <f>R84</f>
        <v>0</v>
      </c>
      <c r="G130">
        <f>P84</f>
        <v>0</v>
      </c>
      <c r="H130">
        <f>M84</f>
        <v>0</v>
      </c>
      <c r="I130">
        <f>N84</f>
        <v>0</v>
      </c>
      <c r="J130">
        <f>O84</f>
        <v>0</v>
      </c>
    </row>
    <row r="131" spans="3:10" x14ac:dyDescent="0.25">
      <c r="C131">
        <f>D87</f>
        <v>0</v>
      </c>
      <c r="D131" t="str">
        <f>C87</f>
        <v>Блюдо 4</v>
      </c>
      <c r="F131">
        <f>R87</f>
        <v>0</v>
      </c>
      <c r="G131">
        <f>P87</f>
        <v>0</v>
      </c>
      <c r="H131">
        <f t="shared" ref="H131:J132" si="34">M87</f>
        <v>0</v>
      </c>
      <c r="I131">
        <f t="shared" si="34"/>
        <v>0</v>
      </c>
      <c r="J131">
        <f t="shared" si="34"/>
        <v>0</v>
      </c>
    </row>
    <row r="132" spans="3:10" x14ac:dyDescent="0.25">
      <c r="C132">
        <f>D88</f>
        <v>0</v>
      </c>
      <c r="D132" t="str">
        <f>C88</f>
        <v>Блюдо 5</v>
      </c>
      <c r="F132">
        <f>R88</f>
        <v>0</v>
      </c>
      <c r="G132">
        <f>P88</f>
        <v>0</v>
      </c>
      <c r="H132">
        <f t="shared" si="34"/>
        <v>0</v>
      </c>
      <c r="I132">
        <f t="shared" si="34"/>
        <v>0</v>
      </c>
      <c r="J132">
        <f t="shared" si="34"/>
        <v>0</v>
      </c>
    </row>
  </sheetData>
  <mergeCells count="236">
    <mergeCell ref="F61:F66"/>
    <mergeCell ref="G61:G66"/>
    <mergeCell ref="H61:H66"/>
    <mergeCell ref="I61:I66"/>
    <mergeCell ref="D61:D66"/>
    <mergeCell ref="D52:D54"/>
    <mergeCell ref="D67:D69"/>
    <mergeCell ref="D19:D21"/>
    <mergeCell ref="V1:W1"/>
    <mergeCell ref="I3:I4"/>
    <mergeCell ref="F2:I2"/>
    <mergeCell ref="E1:K1"/>
    <mergeCell ref="P3:P4"/>
    <mergeCell ref="E2:E4"/>
    <mergeCell ref="F3:F4"/>
    <mergeCell ref="G3:G4"/>
    <mergeCell ref="H3:H4"/>
    <mergeCell ref="L2:L4"/>
    <mergeCell ref="L1:S1"/>
    <mergeCell ref="Q2:S2"/>
    <mergeCell ref="Q3:Q4"/>
    <mergeCell ref="J3:J4"/>
    <mergeCell ref="M52:M54"/>
    <mergeCell ref="N52:N54"/>
    <mergeCell ref="N3:N4"/>
    <mergeCell ref="O3:O4"/>
    <mergeCell ref="M72:M77"/>
    <mergeCell ref="N72:N77"/>
    <mergeCell ref="O72:O77"/>
    <mergeCell ref="P72:P77"/>
    <mergeCell ref="M47:M49"/>
    <mergeCell ref="N47:N49"/>
    <mergeCell ref="M11:M16"/>
    <mergeCell ref="N11:N16"/>
    <mergeCell ref="O11:O16"/>
    <mergeCell ref="M19:M21"/>
    <mergeCell ref="N19:N21"/>
    <mergeCell ref="O19:O21"/>
    <mergeCell ref="P19:P21"/>
    <mergeCell ref="N78:N83"/>
    <mergeCell ref="O78:O83"/>
    <mergeCell ref="P78:P83"/>
    <mergeCell ref="M61:M66"/>
    <mergeCell ref="N61:N66"/>
    <mergeCell ref="O61:O66"/>
    <mergeCell ref="P61:P66"/>
    <mergeCell ref="M67:M69"/>
    <mergeCell ref="N67:N69"/>
    <mergeCell ref="O67:O69"/>
    <mergeCell ref="P67:P69"/>
    <mergeCell ref="N84:N86"/>
    <mergeCell ref="O84:O86"/>
    <mergeCell ref="P84:P86"/>
    <mergeCell ref="O37:O40"/>
    <mergeCell ref="P41:P46"/>
    <mergeCell ref="H84:H86"/>
    <mergeCell ref="G84:G86"/>
    <mergeCell ref="F84:F86"/>
    <mergeCell ref="I67:I69"/>
    <mergeCell ref="F67:F69"/>
    <mergeCell ref="G67:G69"/>
    <mergeCell ref="H67:H69"/>
    <mergeCell ref="I72:I77"/>
    <mergeCell ref="F72:F77"/>
    <mergeCell ref="G72:G77"/>
    <mergeCell ref="H72:H77"/>
    <mergeCell ref="I41:I46"/>
    <mergeCell ref="F41:F46"/>
    <mergeCell ref="G41:G46"/>
    <mergeCell ref="H41:H46"/>
    <mergeCell ref="I47:I49"/>
    <mergeCell ref="K61:K66"/>
    <mergeCell ref="F47:F49"/>
    <mergeCell ref="M78:M83"/>
    <mergeCell ref="G47:G49"/>
    <mergeCell ref="H47:H49"/>
    <mergeCell ref="V72:V88"/>
    <mergeCell ref="V55:V71"/>
    <mergeCell ref="V26:V54"/>
    <mergeCell ref="K26:K28"/>
    <mergeCell ref="K29:K36"/>
    <mergeCell ref="I29:I36"/>
    <mergeCell ref="F29:F36"/>
    <mergeCell ref="G29:G36"/>
    <mergeCell ref="H29:H36"/>
    <mergeCell ref="O47:O49"/>
    <mergeCell ref="P47:P49"/>
    <mergeCell ref="I78:I83"/>
    <mergeCell ref="F78:F83"/>
    <mergeCell ref="G78:G83"/>
    <mergeCell ref="H78:H83"/>
    <mergeCell ref="I84:I86"/>
    <mergeCell ref="F52:F54"/>
    <mergeCell ref="G52:G54"/>
    <mergeCell ref="H52:H54"/>
    <mergeCell ref="P37:P40"/>
    <mergeCell ref="M41:M46"/>
    <mergeCell ref="M84:M86"/>
    <mergeCell ref="V5:V23"/>
    <mergeCell ref="P55:P60"/>
    <mergeCell ref="O55:O60"/>
    <mergeCell ref="N55:N60"/>
    <mergeCell ref="R52:R54"/>
    <mergeCell ref="R55:R60"/>
    <mergeCell ref="N26:N28"/>
    <mergeCell ref="O26:O28"/>
    <mergeCell ref="P26:P28"/>
    <mergeCell ref="N29:N36"/>
    <mergeCell ref="O29:O36"/>
    <mergeCell ref="P29:P36"/>
    <mergeCell ref="N41:N46"/>
    <mergeCell ref="O41:O46"/>
    <mergeCell ref="U11:U16"/>
    <mergeCell ref="R5:R10"/>
    <mergeCell ref="O52:O54"/>
    <mergeCell ref="P52:P54"/>
    <mergeCell ref="N37:N40"/>
    <mergeCell ref="I52:I54"/>
    <mergeCell ref="P11:P16"/>
    <mergeCell ref="R61:R66"/>
    <mergeCell ref="R47:R49"/>
    <mergeCell ref="R19:R21"/>
    <mergeCell ref="R26:R28"/>
    <mergeCell ref="R29:R36"/>
    <mergeCell ref="R37:R40"/>
    <mergeCell ref="R41:R46"/>
    <mergeCell ref="R11:R16"/>
    <mergeCell ref="M37:M40"/>
    <mergeCell ref="W5:W23"/>
    <mergeCell ref="W24:W25"/>
    <mergeCell ref="W26:W54"/>
    <mergeCell ref="W55:W71"/>
    <mergeCell ref="W72:W88"/>
    <mergeCell ref="M3:M4"/>
    <mergeCell ref="V24:V25"/>
    <mergeCell ref="U67:U69"/>
    <mergeCell ref="U72:U77"/>
    <mergeCell ref="U78:U83"/>
    <mergeCell ref="U84:U86"/>
    <mergeCell ref="R84:R86"/>
    <mergeCell ref="R67:R69"/>
    <mergeCell ref="R72:R77"/>
    <mergeCell ref="R78:R83"/>
    <mergeCell ref="U19:U21"/>
    <mergeCell ref="U26:U28"/>
    <mergeCell ref="U29:U36"/>
    <mergeCell ref="U37:U40"/>
    <mergeCell ref="U41:U46"/>
    <mergeCell ref="U47:U49"/>
    <mergeCell ref="U52:U54"/>
    <mergeCell ref="U55:U60"/>
    <mergeCell ref="U61:U66"/>
    <mergeCell ref="S3:S4"/>
    <mergeCell ref="T3:T4"/>
    <mergeCell ref="U3:U4"/>
    <mergeCell ref="K72:K77"/>
    <mergeCell ref="K78:K83"/>
    <mergeCell ref="K84:K86"/>
    <mergeCell ref="K41:K46"/>
    <mergeCell ref="K47:K49"/>
    <mergeCell ref="K52:K54"/>
    <mergeCell ref="K55:K60"/>
    <mergeCell ref="K67:K69"/>
    <mergeCell ref="K37:K40"/>
    <mergeCell ref="U5:U10"/>
    <mergeCell ref="N5:N10"/>
    <mergeCell ref="O5:O10"/>
    <mergeCell ref="P5:P10"/>
    <mergeCell ref="K3:K4"/>
    <mergeCell ref="R3:R4"/>
    <mergeCell ref="M55:M60"/>
    <mergeCell ref="M5:M10"/>
    <mergeCell ref="M26:M28"/>
    <mergeCell ref="M29:M36"/>
    <mergeCell ref="K11:K16"/>
    <mergeCell ref="K19:K21"/>
    <mergeCell ref="A5:A88"/>
    <mergeCell ref="C67:C69"/>
    <mergeCell ref="B55:B71"/>
    <mergeCell ref="C72:C77"/>
    <mergeCell ref="C78:C83"/>
    <mergeCell ref="C84:C86"/>
    <mergeCell ref="B72:B88"/>
    <mergeCell ref="C37:C40"/>
    <mergeCell ref="C41:C46"/>
    <mergeCell ref="C47:C49"/>
    <mergeCell ref="C52:C54"/>
    <mergeCell ref="B26:B54"/>
    <mergeCell ref="C55:C60"/>
    <mergeCell ref="C11:C16"/>
    <mergeCell ref="C19:C21"/>
    <mergeCell ref="B5:B23"/>
    <mergeCell ref="B24:B25"/>
    <mergeCell ref="C26:C28"/>
    <mergeCell ref="C29:C36"/>
    <mergeCell ref="C5:C10"/>
    <mergeCell ref="C61:C66"/>
    <mergeCell ref="F11:F16"/>
    <mergeCell ref="F19:F21"/>
    <mergeCell ref="G19:G21"/>
    <mergeCell ref="I26:I28"/>
    <mergeCell ref="F5:F10"/>
    <mergeCell ref="G5:G10"/>
    <mergeCell ref="H5:H10"/>
    <mergeCell ref="I5:I10"/>
    <mergeCell ref="H19:H21"/>
    <mergeCell ref="F26:F28"/>
    <mergeCell ref="G26:G28"/>
    <mergeCell ref="G11:G16"/>
    <mergeCell ref="H11:H16"/>
    <mergeCell ref="I11:I16"/>
    <mergeCell ref="I19:I21"/>
    <mergeCell ref="B2:C2"/>
    <mergeCell ref="D72:D77"/>
    <mergeCell ref="D78:D83"/>
    <mergeCell ref="B3:C3"/>
    <mergeCell ref="D5:D10"/>
    <mergeCell ref="K5:K10"/>
    <mergeCell ref="M2:P2"/>
    <mergeCell ref="D11:D16"/>
    <mergeCell ref="D26:D28"/>
    <mergeCell ref="D29:D36"/>
    <mergeCell ref="F55:F60"/>
    <mergeCell ref="G55:G60"/>
    <mergeCell ref="H55:H60"/>
    <mergeCell ref="I55:I60"/>
    <mergeCell ref="D3:D4"/>
    <mergeCell ref="D37:D40"/>
    <mergeCell ref="D41:D46"/>
    <mergeCell ref="D47:D49"/>
    <mergeCell ref="D55:D60"/>
    <mergeCell ref="I37:I40"/>
    <mergeCell ref="F37:F40"/>
    <mergeCell ref="G37:G40"/>
    <mergeCell ref="H37:H40"/>
    <mergeCell ref="H26:H28"/>
  </mergeCells>
  <pageMargins left="0.7" right="0.7" top="0.75" bottom="0.75" header="0.3" footer="0.3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topLeftCell="A37" zoomScale="66" zoomScaleNormal="66" workbookViewId="0">
      <selection activeCell="V26" sqref="V26:V58"/>
    </sheetView>
  </sheetViews>
  <sheetFormatPr defaultRowHeight="15" x14ac:dyDescent="0.25"/>
  <cols>
    <col min="2" max="2" width="17" customWidth="1"/>
    <col min="3" max="3" width="20" customWidth="1"/>
    <col min="4" max="4" width="18.28515625" customWidth="1"/>
    <col min="5" max="5" width="22.140625" customWidth="1"/>
    <col min="11" max="11" width="10.28515625" bestFit="1" customWidth="1"/>
    <col min="12" max="12" width="18.28515625" customWidth="1"/>
    <col min="13" max="13" width="10.28515625" bestFit="1" customWidth="1"/>
    <col min="17" max="17" width="13.85546875" customWidth="1"/>
    <col min="20" max="20" width="13.28515625" customWidth="1"/>
    <col min="21" max="21" width="12.140625" customWidth="1"/>
    <col min="22" max="23" width="15.85546875" customWidth="1"/>
  </cols>
  <sheetData>
    <row r="1" spans="1:23" ht="16.5" thickTop="1" thickBot="1" x14ac:dyDescent="0.3">
      <c r="A1" s="27"/>
      <c r="B1" s="27"/>
      <c r="C1" s="27"/>
      <c r="D1" s="27"/>
      <c r="E1" s="227" t="s">
        <v>84</v>
      </c>
      <c r="F1" s="228"/>
      <c r="G1" s="228"/>
      <c r="H1" s="228"/>
      <c r="I1" s="228"/>
      <c r="J1" s="228"/>
      <c r="K1" s="229"/>
      <c r="L1" s="227" t="s">
        <v>196</v>
      </c>
      <c r="M1" s="228"/>
      <c r="N1" s="228"/>
      <c r="O1" s="228"/>
      <c r="P1" s="228"/>
      <c r="Q1" s="228"/>
      <c r="R1" s="228"/>
      <c r="S1" s="229"/>
      <c r="T1" s="27"/>
      <c r="U1" s="27"/>
      <c r="V1" s="224" t="s">
        <v>200</v>
      </c>
      <c r="W1" s="225"/>
    </row>
    <row r="2" spans="1:23" ht="30.75" thickTop="1" x14ac:dyDescent="0.25">
      <c r="A2" s="27"/>
      <c r="B2" s="27"/>
      <c r="C2" s="27"/>
      <c r="D2" s="39" t="s">
        <v>84</v>
      </c>
      <c r="E2" s="230" t="s">
        <v>22</v>
      </c>
      <c r="F2" s="164" t="s">
        <v>195</v>
      </c>
      <c r="G2" s="165"/>
      <c r="H2" s="165"/>
      <c r="I2" s="226"/>
      <c r="J2" s="40"/>
      <c r="K2" s="41"/>
      <c r="L2" s="235" t="s">
        <v>75</v>
      </c>
      <c r="M2" s="164" t="s">
        <v>195</v>
      </c>
      <c r="N2" s="165"/>
      <c r="O2" s="165"/>
      <c r="P2" s="165"/>
      <c r="Q2" s="236" t="s">
        <v>199</v>
      </c>
      <c r="R2" s="237"/>
      <c r="S2" s="238"/>
      <c r="T2" s="27"/>
      <c r="U2" s="27"/>
      <c r="V2" s="45" t="s">
        <v>201</v>
      </c>
      <c r="W2" s="46" t="s">
        <v>198</v>
      </c>
    </row>
    <row r="3" spans="1:23" ht="15.75" thickBot="1" x14ac:dyDescent="0.3">
      <c r="A3" s="1"/>
      <c r="B3" s="157" t="s">
        <v>85</v>
      </c>
      <c r="C3" s="157"/>
      <c r="D3" s="169" t="s">
        <v>93</v>
      </c>
      <c r="E3" s="231"/>
      <c r="F3" s="233" t="s">
        <v>191</v>
      </c>
      <c r="G3" s="233" t="s">
        <v>192</v>
      </c>
      <c r="H3" s="233" t="s">
        <v>193</v>
      </c>
      <c r="I3" s="211" t="s">
        <v>194</v>
      </c>
      <c r="J3" s="193" t="s">
        <v>74</v>
      </c>
      <c r="K3" s="205" t="s">
        <v>88</v>
      </c>
      <c r="L3" s="167"/>
      <c r="M3" s="211" t="s">
        <v>191</v>
      </c>
      <c r="N3" s="211" t="s">
        <v>192</v>
      </c>
      <c r="O3" s="211" t="s">
        <v>193</v>
      </c>
      <c r="P3" s="211" t="s">
        <v>194</v>
      </c>
      <c r="Q3" s="195" t="s">
        <v>86</v>
      </c>
      <c r="R3" s="205" t="s">
        <v>76</v>
      </c>
      <c r="S3" s="193" t="s">
        <v>89</v>
      </c>
      <c r="T3" s="195" t="s">
        <v>87</v>
      </c>
      <c r="U3" s="197" t="s">
        <v>77</v>
      </c>
      <c r="V3" s="47">
        <f>V5+V24+V26+V59+V79</f>
        <v>173.43053333333336</v>
      </c>
      <c r="W3" s="50">
        <f>W5+W24+W26+W59+W79</f>
        <v>1388.4576666666667</v>
      </c>
    </row>
    <row r="4" spans="1:23" ht="46.5" thickTop="1" thickBot="1" x14ac:dyDescent="0.3">
      <c r="A4" s="36" t="s">
        <v>94</v>
      </c>
      <c r="B4" s="35" t="s">
        <v>21</v>
      </c>
      <c r="C4" s="37" t="s">
        <v>2</v>
      </c>
      <c r="D4" s="156"/>
      <c r="E4" s="232"/>
      <c r="F4" s="234"/>
      <c r="G4" s="234"/>
      <c r="H4" s="234"/>
      <c r="I4" s="212"/>
      <c r="J4" s="239"/>
      <c r="K4" s="206"/>
      <c r="L4" s="168"/>
      <c r="M4" s="212"/>
      <c r="N4" s="212"/>
      <c r="O4" s="212"/>
      <c r="P4" s="212"/>
      <c r="Q4" s="196"/>
      <c r="R4" s="207"/>
      <c r="S4" s="194"/>
      <c r="T4" s="196"/>
      <c r="U4" s="198"/>
      <c r="V4" s="38" t="s">
        <v>190</v>
      </c>
      <c r="W4" s="44" t="s">
        <v>197</v>
      </c>
    </row>
    <row r="5" spans="1:23" ht="15.75" thickTop="1" x14ac:dyDescent="0.25">
      <c r="A5" s="170" t="s">
        <v>95</v>
      </c>
      <c r="B5" s="185" t="s">
        <v>7</v>
      </c>
      <c r="C5" s="179" t="s">
        <v>300</v>
      </c>
      <c r="D5" s="154" t="s">
        <v>417</v>
      </c>
      <c r="E5" s="6" t="s">
        <v>159</v>
      </c>
      <c r="F5" s="166">
        <v>26.3</v>
      </c>
      <c r="G5" s="166">
        <v>27.6</v>
      </c>
      <c r="H5" s="166">
        <v>92</v>
      </c>
      <c r="I5" s="166">
        <f>(F5*4)+(G5*9)+(H5*4)</f>
        <v>721.6</v>
      </c>
      <c r="J5" s="3">
        <v>80</v>
      </c>
      <c r="K5" s="161">
        <v>1000</v>
      </c>
      <c r="L5" s="6" t="s">
        <v>159</v>
      </c>
      <c r="M5" s="166">
        <f>$R$5/$K$5*F5</f>
        <v>5.2600000000000007</v>
      </c>
      <c r="N5" s="166">
        <f>$R$5/$K$5*G5</f>
        <v>5.5200000000000005</v>
      </c>
      <c r="O5" s="166">
        <f>$R$5/$K$5*H5</f>
        <v>18.400000000000002</v>
      </c>
      <c r="P5" s="166">
        <f>(M5*4)+(N5*9)+(O5*4)</f>
        <v>144.32000000000002</v>
      </c>
      <c r="Q5" s="4">
        <f>VLOOKUP(L5,перечень!$B$3:$C$152,2,FALSE)</f>
        <v>48</v>
      </c>
      <c r="R5" s="161">
        <v>200</v>
      </c>
      <c r="S5" s="3">
        <f t="shared" ref="S5:S6" si="0">$R$5*J5/$K$5</f>
        <v>16</v>
      </c>
      <c r="T5" s="5">
        <f>Q5/1000*S5</f>
        <v>0.76800000000000002</v>
      </c>
      <c r="U5" s="202">
        <f>SUM(T5:T10)</f>
        <v>11.052200000000001</v>
      </c>
      <c r="V5" s="213">
        <f>SUM(U5:U23)</f>
        <v>53.034199999999998</v>
      </c>
      <c r="W5" s="208">
        <f>SUM(P5:P23)</f>
        <v>538.46800000000007</v>
      </c>
    </row>
    <row r="6" spans="1:23" x14ac:dyDescent="0.25">
      <c r="A6" s="171"/>
      <c r="B6" s="186"/>
      <c r="C6" s="180"/>
      <c r="D6" s="155"/>
      <c r="E6" s="6" t="s">
        <v>117</v>
      </c>
      <c r="F6" s="167"/>
      <c r="G6" s="167"/>
      <c r="H6" s="167"/>
      <c r="I6" s="167"/>
      <c r="J6" s="7">
        <v>700</v>
      </c>
      <c r="K6" s="162"/>
      <c r="L6" s="6" t="s">
        <v>117</v>
      </c>
      <c r="M6" s="167"/>
      <c r="N6" s="167"/>
      <c r="O6" s="167"/>
      <c r="P6" s="167"/>
      <c r="Q6" s="8">
        <f>VLOOKUP(L6,перечень!$B$3:$C$152,2,FALSE)</f>
        <v>61.85</v>
      </c>
      <c r="R6" s="162"/>
      <c r="S6" s="7">
        <f t="shared" si="0"/>
        <v>140</v>
      </c>
      <c r="T6" s="9">
        <f t="shared" ref="T6:T16" si="1">Q6/1000*S6</f>
        <v>8.6590000000000007</v>
      </c>
      <c r="U6" s="203"/>
      <c r="V6" s="217"/>
      <c r="W6" s="209"/>
    </row>
    <row r="7" spans="1:23" x14ac:dyDescent="0.25">
      <c r="A7" s="171"/>
      <c r="B7" s="186"/>
      <c r="C7" s="180"/>
      <c r="D7" s="155"/>
      <c r="E7" s="6" t="s">
        <v>123</v>
      </c>
      <c r="F7" s="167"/>
      <c r="G7" s="167"/>
      <c r="H7" s="167"/>
      <c r="I7" s="167"/>
      <c r="J7" s="7">
        <v>10</v>
      </c>
      <c r="K7" s="162"/>
      <c r="L7" s="6" t="s">
        <v>123</v>
      </c>
      <c r="M7" s="167"/>
      <c r="N7" s="167"/>
      <c r="O7" s="167"/>
      <c r="P7" s="167"/>
      <c r="Q7" s="8">
        <f>VLOOKUP(L7,перечень!$B$3:$C$152,2,FALSE)</f>
        <v>735</v>
      </c>
      <c r="R7" s="162"/>
      <c r="S7" s="7">
        <f>$R$5*J7/$K$5</f>
        <v>2</v>
      </c>
      <c r="T7" s="9">
        <f t="shared" si="1"/>
        <v>1.47</v>
      </c>
      <c r="U7" s="203"/>
      <c r="V7" s="217"/>
      <c r="W7" s="209"/>
    </row>
    <row r="8" spans="1:23" x14ac:dyDescent="0.25">
      <c r="A8" s="171"/>
      <c r="B8" s="186"/>
      <c r="C8" s="180"/>
      <c r="D8" s="155"/>
      <c r="E8" s="6" t="s">
        <v>138</v>
      </c>
      <c r="F8" s="167"/>
      <c r="G8" s="167"/>
      <c r="H8" s="167"/>
      <c r="I8" s="167"/>
      <c r="J8" s="7">
        <v>8</v>
      </c>
      <c r="K8" s="162"/>
      <c r="L8" s="6" t="s">
        <v>138</v>
      </c>
      <c r="M8" s="167"/>
      <c r="N8" s="167"/>
      <c r="O8" s="167"/>
      <c r="P8" s="167"/>
      <c r="Q8" s="8">
        <f>VLOOKUP(L8,перечень!$B$3:$C$152,2,FALSE)</f>
        <v>95</v>
      </c>
      <c r="R8" s="162"/>
      <c r="S8" s="7">
        <f>$R$5*J8/$K$5</f>
        <v>1.6</v>
      </c>
      <c r="T8" s="9">
        <f t="shared" si="1"/>
        <v>0.15200000000000002</v>
      </c>
      <c r="U8" s="203"/>
      <c r="V8" s="217"/>
      <c r="W8" s="209"/>
    </row>
    <row r="9" spans="1:23" x14ac:dyDescent="0.25">
      <c r="A9" s="171"/>
      <c r="B9" s="186"/>
      <c r="C9" s="180"/>
      <c r="D9" s="155"/>
      <c r="E9" s="6" t="s">
        <v>137</v>
      </c>
      <c r="F9" s="167"/>
      <c r="G9" s="167"/>
      <c r="H9" s="167"/>
      <c r="I9" s="167"/>
      <c r="J9" s="7">
        <v>1</v>
      </c>
      <c r="K9" s="162"/>
      <c r="L9" s="6" t="s">
        <v>137</v>
      </c>
      <c r="M9" s="167"/>
      <c r="N9" s="167"/>
      <c r="O9" s="167"/>
      <c r="P9" s="167"/>
      <c r="Q9" s="8">
        <f>VLOOKUP(L9,перечень!$B$3:$C$152,2,FALSE)</f>
        <v>16</v>
      </c>
      <c r="R9" s="162"/>
      <c r="S9" s="7">
        <f>$R$5*J9/$K$5</f>
        <v>0.2</v>
      </c>
      <c r="T9" s="9">
        <f t="shared" si="1"/>
        <v>3.2000000000000002E-3</v>
      </c>
      <c r="U9" s="203"/>
      <c r="V9" s="217"/>
      <c r="W9" s="209"/>
    </row>
    <row r="10" spans="1:23" ht="15.75" thickBot="1" x14ac:dyDescent="0.3">
      <c r="A10" s="171"/>
      <c r="B10" s="186"/>
      <c r="C10" s="181"/>
      <c r="D10" s="156"/>
      <c r="E10" s="10"/>
      <c r="F10" s="168"/>
      <c r="G10" s="168"/>
      <c r="H10" s="168"/>
      <c r="I10" s="168"/>
      <c r="J10" s="11"/>
      <c r="K10" s="163"/>
      <c r="L10" s="6">
        <v>0</v>
      </c>
      <c r="M10" s="168"/>
      <c r="N10" s="168"/>
      <c r="O10" s="168"/>
      <c r="P10" s="168"/>
      <c r="Q10" s="12">
        <f>VLOOKUP(L10,перечень!$B$3:$C$152,2,FALSE)</f>
        <v>0</v>
      </c>
      <c r="R10" s="163"/>
      <c r="S10" s="11">
        <f>$R$5*J10/$K$5</f>
        <v>0</v>
      </c>
      <c r="T10" s="13">
        <f t="shared" si="1"/>
        <v>0</v>
      </c>
      <c r="U10" s="204"/>
      <c r="V10" s="217"/>
      <c r="W10" s="209"/>
    </row>
    <row r="11" spans="1:23" ht="15.75" customHeight="1" thickTop="1" x14ac:dyDescent="0.25">
      <c r="A11" s="171"/>
      <c r="B11" s="186"/>
      <c r="C11" s="179" t="s">
        <v>212</v>
      </c>
      <c r="D11" s="154" t="s">
        <v>418</v>
      </c>
      <c r="E11" s="2" t="s">
        <v>213</v>
      </c>
      <c r="F11" s="166">
        <v>3.8</v>
      </c>
      <c r="G11" s="166">
        <v>3.5</v>
      </c>
      <c r="H11" s="166">
        <v>11.1</v>
      </c>
      <c r="I11" s="166">
        <f>(F11*4)+(G11*9)+(H11*4)</f>
        <v>91.1</v>
      </c>
      <c r="J11" s="3">
        <v>5</v>
      </c>
      <c r="K11" s="161">
        <v>200</v>
      </c>
      <c r="L11" s="6" t="s">
        <v>142</v>
      </c>
      <c r="M11" s="166">
        <f>$R$11/$K$11*F11</f>
        <v>3.8</v>
      </c>
      <c r="N11" s="166">
        <f>$R$11/$K$11*G11</f>
        <v>3.5</v>
      </c>
      <c r="O11" s="166">
        <f>$R$11/$K$11*H11</f>
        <v>11.1</v>
      </c>
      <c r="P11" s="166">
        <f>(M11*4)+(N11*9)+(O11*4)</f>
        <v>91.1</v>
      </c>
      <c r="Q11" s="4">
        <f>VLOOKUP(L11,перечень!$B$3:$C$152,2,FALSE)</f>
        <v>650</v>
      </c>
      <c r="R11" s="161">
        <v>200</v>
      </c>
      <c r="S11" s="3">
        <f>$R$11*J11/$K$11</f>
        <v>5</v>
      </c>
      <c r="T11" s="5">
        <f>Q11/1000*S11</f>
        <v>3.25</v>
      </c>
      <c r="U11" s="202">
        <f>SUM(T11:T16)</f>
        <v>10.100000000000001</v>
      </c>
      <c r="V11" s="217"/>
      <c r="W11" s="209"/>
    </row>
    <row r="12" spans="1:23" x14ac:dyDescent="0.25">
      <c r="A12" s="171"/>
      <c r="B12" s="186"/>
      <c r="C12" s="180"/>
      <c r="D12" s="155"/>
      <c r="E12" s="6" t="s">
        <v>117</v>
      </c>
      <c r="F12" s="167"/>
      <c r="G12" s="167"/>
      <c r="H12" s="167"/>
      <c r="I12" s="167"/>
      <c r="J12" s="7">
        <v>100</v>
      </c>
      <c r="K12" s="162"/>
      <c r="L12" s="6" t="s">
        <v>117</v>
      </c>
      <c r="M12" s="167"/>
      <c r="N12" s="167"/>
      <c r="O12" s="167"/>
      <c r="P12" s="167"/>
      <c r="Q12" s="8">
        <f>VLOOKUP(L12,перечень!$B$3:$C$152,2,FALSE)</f>
        <v>61.85</v>
      </c>
      <c r="R12" s="162"/>
      <c r="S12" s="7">
        <f>$R$11*J12/$K$11</f>
        <v>100</v>
      </c>
      <c r="T12" s="9">
        <f t="shared" si="1"/>
        <v>6.1850000000000005</v>
      </c>
      <c r="U12" s="203"/>
      <c r="V12" s="217"/>
      <c r="W12" s="209"/>
    </row>
    <row r="13" spans="1:23" x14ac:dyDescent="0.25">
      <c r="A13" s="171"/>
      <c r="B13" s="186"/>
      <c r="C13" s="180"/>
      <c r="D13" s="155"/>
      <c r="E13" s="6" t="s">
        <v>214</v>
      </c>
      <c r="F13" s="167"/>
      <c r="G13" s="167"/>
      <c r="H13" s="167"/>
      <c r="I13" s="167"/>
      <c r="J13" s="7">
        <v>7</v>
      </c>
      <c r="K13" s="162"/>
      <c r="L13" s="6" t="s">
        <v>138</v>
      </c>
      <c r="M13" s="167"/>
      <c r="N13" s="167"/>
      <c r="O13" s="167"/>
      <c r="P13" s="167"/>
      <c r="Q13" s="8">
        <f>VLOOKUP(L13,перечень!$B$3:$C$152,2,FALSE)</f>
        <v>95</v>
      </c>
      <c r="R13" s="162"/>
      <c r="S13" s="7">
        <f>$R$11*J13/$K$11</f>
        <v>7</v>
      </c>
      <c r="T13" s="9">
        <f t="shared" si="1"/>
        <v>0.66500000000000004</v>
      </c>
      <c r="U13" s="203"/>
      <c r="V13" s="217"/>
      <c r="W13" s="209"/>
    </row>
    <row r="14" spans="1:23" x14ac:dyDescent="0.25">
      <c r="A14" s="171"/>
      <c r="B14" s="186"/>
      <c r="C14" s="180"/>
      <c r="D14" s="155"/>
      <c r="E14" s="6"/>
      <c r="F14" s="167"/>
      <c r="G14" s="167"/>
      <c r="H14" s="167"/>
      <c r="I14" s="167"/>
      <c r="J14" s="7">
        <v>0</v>
      </c>
      <c r="K14" s="162"/>
      <c r="L14" s="6">
        <v>0</v>
      </c>
      <c r="M14" s="167"/>
      <c r="N14" s="167"/>
      <c r="O14" s="167"/>
      <c r="P14" s="167"/>
      <c r="Q14" s="8">
        <f>VLOOKUP(L14,перечень!$B$3:$C$152,2,FALSE)</f>
        <v>0</v>
      </c>
      <c r="R14" s="162"/>
      <c r="S14" s="7">
        <f t="shared" ref="S14:S16" si="2">$R$11*J14/$K$11</f>
        <v>0</v>
      </c>
      <c r="T14" s="9">
        <f t="shared" si="1"/>
        <v>0</v>
      </c>
      <c r="U14" s="203"/>
      <c r="V14" s="217"/>
      <c r="W14" s="209"/>
    </row>
    <row r="15" spans="1:23" x14ac:dyDescent="0.25">
      <c r="A15" s="171"/>
      <c r="B15" s="186"/>
      <c r="C15" s="180"/>
      <c r="D15" s="155"/>
      <c r="E15" s="6"/>
      <c r="F15" s="167"/>
      <c r="G15" s="167"/>
      <c r="H15" s="167"/>
      <c r="I15" s="167"/>
      <c r="J15" s="7">
        <v>0</v>
      </c>
      <c r="K15" s="162"/>
      <c r="L15" s="6">
        <v>0</v>
      </c>
      <c r="M15" s="167"/>
      <c r="N15" s="167"/>
      <c r="O15" s="167"/>
      <c r="P15" s="167"/>
      <c r="Q15" s="8">
        <f>VLOOKUP(L15,перечень!$B$3:$C$152,2,FALSE)</f>
        <v>0</v>
      </c>
      <c r="R15" s="162"/>
      <c r="S15" s="7">
        <f t="shared" si="2"/>
        <v>0</v>
      </c>
      <c r="T15" s="9">
        <f t="shared" si="1"/>
        <v>0</v>
      </c>
      <c r="U15" s="203"/>
      <c r="V15" s="217"/>
      <c r="W15" s="209"/>
    </row>
    <row r="16" spans="1:23" ht="15.75" thickBot="1" x14ac:dyDescent="0.3">
      <c r="A16" s="171"/>
      <c r="B16" s="186"/>
      <c r="C16" s="181"/>
      <c r="D16" s="156"/>
      <c r="E16" s="10"/>
      <c r="F16" s="168"/>
      <c r="G16" s="168"/>
      <c r="H16" s="168"/>
      <c r="I16" s="168"/>
      <c r="J16" s="11">
        <v>0</v>
      </c>
      <c r="K16" s="163"/>
      <c r="L16" s="10">
        <v>0</v>
      </c>
      <c r="M16" s="168"/>
      <c r="N16" s="168"/>
      <c r="O16" s="168"/>
      <c r="P16" s="168"/>
      <c r="Q16" s="12">
        <f>VLOOKUP(L16,перечень!$B$3:$C$152,2,FALSE)</f>
        <v>0</v>
      </c>
      <c r="R16" s="163"/>
      <c r="S16" s="11">
        <f t="shared" si="2"/>
        <v>0</v>
      </c>
      <c r="T16" s="13">
        <f t="shared" si="1"/>
        <v>0</v>
      </c>
      <c r="U16" s="204"/>
      <c r="V16" s="217"/>
      <c r="W16" s="209"/>
    </row>
    <row r="17" spans="1:23" ht="16.5" thickTop="1" thickBot="1" x14ac:dyDescent="0.3">
      <c r="A17" s="171"/>
      <c r="B17" s="186"/>
      <c r="C17" s="14"/>
      <c r="D17" s="31"/>
      <c r="E17" s="15" t="s">
        <v>126</v>
      </c>
      <c r="F17" s="42"/>
      <c r="G17" s="42"/>
      <c r="H17" s="42"/>
      <c r="I17" s="42">
        <f>(F17*4)+(G17*9)+(H17*4)</f>
        <v>0</v>
      </c>
      <c r="J17" s="16">
        <v>100</v>
      </c>
      <c r="K17" s="17">
        <v>100</v>
      </c>
      <c r="L17" s="15" t="s">
        <v>126</v>
      </c>
      <c r="M17" s="42">
        <f>$R$17/$K$17*F17</f>
        <v>0</v>
      </c>
      <c r="N17" s="42">
        <f>$R$17/$K$17*G17</f>
        <v>0</v>
      </c>
      <c r="O17" s="42">
        <f>$R$17/$K$17*H17</f>
        <v>0</v>
      </c>
      <c r="P17" s="42">
        <f>(M17*4)+(N17*9)+(O17*4)</f>
        <v>0</v>
      </c>
      <c r="Q17" s="18">
        <f>VLOOKUP(L17,перечень!$B$3:$C$152,2,FALSE)</f>
        <v>116.9</v>
      </c>
      <c r="R17" s="17">
        <v>0</v>
      </c>
      <c r="S17" s="16">
        <f>$R$17*J17/$K$17</f>
        <v>0</v>
      </c>
      <c r="T17" s="19">
        <f>Q17/1000*S17</f>
        <v>0</v>
      </c>
      <c r="U17" s="43">
        <f>SUM(T17)</f>
        <v>0</v>
      </c>
      <c r="V17" s="217"/>
      <c r="W17" s="209"/>
    </row>
    <row r="18" spans="1:23" ht="61.5" thickTop="1" thickBot="1" x14ac:dyDescent="0.3">
      <c r="A18" s="171"/>
      <c r="B18" s="186"/>
      <c r="C18" s="53" t="s">
        <v>419</v>
      </c>
      <c r="D18" s="54" t="s">
        <v>281</v>
      </c>
      <c r="E18" s="96" t="s">
        <v>123</v>
      </c>
      <c r="F18" s="42">
        <v>0.1</v>
      </c>
      <c r="G18" s="42">
        <v>7.2</v>
      </c>
      <c r="H18" s="42">
        <v>0.1</v>
      </c>
      <c r="I18" s="42">
        <f>(F18*4)+(G18*9)+(H18*4)</f>
        <v>65.600000000000009</v>
      </c>
      <c r="J18" s="98">
        <v>10</v>
      </c>
      <c r="K18" s="17">
        <v>10</v>
      </c>
      <c r="L18" s="99" t="s">
        <v>123</v>
      </c>
      <c r="M18" s="42">
        <f>$R$18/$K$18*F18</f>
        <v>0.1</v>
      </c>
      <c r="N18" s="42">
        <f>$R$18/$K$18*G18</f>
        <v>7.2</v>
      </c>
      <c r="O18" s="42">
        <f>$R$18/$K$18*H18</f>
        <v>0.1</v>
      </c>
      <c r="P18" s="42">
        <f t="shared" ref="P18" si="3">(M18*4)+(N18*9)+(O18*4)</f>
        <v>65.600000000000009</v>
      </c>
      <c r="Q18" s="100">
        <f>VLOOKUP(L18,перечень!$B$3:$C$152,2,FALSE)</f>
        <v>735</v>
      </c>
      <c r="R18" s="17">
        <v>10</v>
      </c>
      <c r="S18" s="98">
        <f>$R$18*J18/$K$18</f>
        <v>10</v>
      </c>
      <c r="T18" s="101">
        <f t="shared" ref="T18:T87" si="4">Q18/1000*S18</f>
        <v>7.35</v>
      </c>
      <c r="U18" s="43">
        <f>SUM(T18)</f>
        <v>7.35</v>
      </c>
      <c r="V18" s="217"/>
      <c r="W18" s="209"/>
    </row>
    <row r="19" spans="1:23" ht="15.75" thickTop="1" x14ac:dyDescent="0.25">
      <c r="A19" s="171"/>
      <c r="B19" s="186"/>
      <c r="C19" s="240" t="s">
        <v>495</v>
      </c>
      <c r="D19" s="221" t="s">
        <v>205</v>
      </c>
      <c r="E19" s="2" t="s">
        <v>105</v>
      </c>
      <c r="F19" s="166">
        <v>0.9</v>
      </c>
      <c r="G19" s="166">
        <v>0.2</v>
      </c>
      <c r="H19" s="166">
        <v>8.1</v>
      </c>
      <c r="I19" s="166">
        <f t="shared" ref="I19:I51" si="5">(F19*4)+(G19*9)+(H19*4)</f>
        <v>37.799999999999997</v>
      </c>
      <c r="J19" s="3">
        <v>100</v>
      </c>
      <c r="K19" s="199">
        <v>100</v>
      </c>
      <c r="L19" s="2" t="s">
        <v>105</v>
      </c>
      <c r="M19" s="166">
        <f>$R$19/$K$19*F19</f>
        <v>0.9</v>
      </c>
      <c r="N19" s="166">
        <f>$R$19/$K$19*G19</f>
        <v>0.2</v>
      </c>
      <c r="O19" s="166">
        <f>$R$19/$K$19*H19</f>
        <v>8.1</v>
      </c>
      <c r="P19" s="166">
        <f>(M19*4)+(N19*9)+(O19*4)</f>
        <v>37.799999999999997</v>
      </c>
      <c r="Q19" s="4">
        <f>VLOOKUP(L19,перечень!$B$3:$C$152,2,FALSE)</f>
        <v>180</v>
      </c>
      <c r="R19" s="161">
        <v>100</v>
      </c>
      <c r="S19" s="3">
        <f>$R$19*J19/$K$19</f>
        <v>100</v>
      </c>
      <c r="T19" s="5">
        <f t="shared" si="4"/>
        <v>18</v>
      </c>
      <c r="U19" s="202">
        <f>SUM(T19:T21)</f>
        <v>18</v>
      </c>
      <c r="V19" s="217"/>
      <c r="W19" s="209"/>
    </row>
    <row r="20" spans="1:23" x14ac:dyDescent="0.25">
      <c r="A20" s="171"/>
      <c r="B20" s="186"/>
      <c r="C20" s="241"/>
      <c r="D20" s="222"/>
      <c r="E20" s="6"/>
      <c r="F20" s="167"/>
      <c r="G20" s="167"/>
      <c r="H20" s="167"/>
      <c r="I20" s="167"/>
      <c r="J20" s="7">
        <v>10</v>
      </c>
      <c r="K20" s="200"/>
      <c r="L20" s="6">
        <v>0</v>
      </c>
      <c r="M20" s="167"/>
      <c r="N20" s="167"/>
      <c r="O20" s="167"/>
      <c r="P20" s="167"/>
      <c r="Q20" s="8">
        <f>VLOOKUP(L20,перечень!$B$3:$C$152,2,FALSE)</f>
        <v>0</v>
      </c>
      <c r="R20" s="162"/>
      <c r="S20" s="7">
        <f>$R$19*J20/$K$19</f>
        <v>10</v>
      </c>
      <c r="T20" s="9">
        <f t="shared" si="4"/>
        <v>0</v>
      </c>
      <c r="U20" s="203"/>
      <c r="V20" s="217"/>
      <c r="W20" s="209"/>
    </row>
    <row r="21" spans="1:23" ht="15.75" thickBot="1" x14ac:dyDescent="0.3">
      <c r="A21" s="171"/>
      <c r="B21" s="186"/>
      <c r="C21" s="242"/>
      <c r="D21" s="223"/>
      <c r="E21" s="10"/>
      <c r="F21" s="168"/>
      <c r="G21" s="168"/>
      <c r="H21" s="168"/>
      <c r="I21" s="168"/>
      <c r="J21" s="11">
        <v>10</v>
      </c>
      <c r="K21" s="201"/>
      <c r="L21" s="10">
        <v>0</v>
      </c>
      <c r="M21" s="168"/>
      <c r="N21" s="168"/>
      <c r="O21" s="168"/>
      <c r="P21" s="168"/>
      <c r="Q21" s="12">
        <f>VLOOKUP(L21,перечень!$B$3:$C$152,2,FALSE)</f>
        <v>0</v>
      </c>
      <c r="R21" s="163"/>
      <c r="S21" s="11">
        <f>$R$19*J21/$K$19</f>
        <v>10</v>
      </c>
      <c r="T21" s="13">
        <f t="shared" si="4"/>
        <v>0</v>
      </c>
      <c r="U21" s="204"/>
      <c r="V21" s="217"/>
      <c r="W21" s="209"/>
    </row>
    <row r="22" spans="1:23" ht="16.5" thickTop="1" thickBot="1" x14ac:dyDescent="0.3">
      <c r="A22" s="171"/>
      <c r="B22" s="186"/>
      <c r="C22" s="14" t="s">
        <v>204</v>
      </c>
      <c r="D22" s="31" t="s">
        <v>205</v>
      </c>
      <c r="E22" s="15" t="s">
        <v>204</v>
      </c>
      <c r="F22" s="42">
        <v>8.1</v>
      </c>
      <c r="G22" s="42">
        <v>3.4</v>
      </c>
      <c r="H22" s="42">
        <v>42.2</v>
      </c>
      <c r="I22" s="42">
        <f>(F22*4)+(G22*9)+(H22*4)</f>
        <v>231.8</v>
      </c>
      <c r="J22" s="16">
        <v>100</v>
      </c>
      <c r="K22" s="17">
        <v>100</v>
      </c>
      <c r="L22" s="6" t="s">
        <v>125</v>
      </c>
      <c r="M22" s="42">
        <f>$R$22/$K$22*F22</f>
        <v>2.9159999999999999</v>
      </c>
      <c r="N22" s="42">
        <f>$R$22/$K$22*G22</f>
        <v>1.224</v>
      </c>
      <c r="O22" s="42">
        <f>$R$22/$K$22*H22</f>
        <v>15.192</v>
      </c>
      <c r="P22" s="42">
        <f>(M22*4)+(N22*9)+(O22*4)</f>
        <v>83.448000000000008</v>
      </c>
      <c r="Q22" s="18">
        <f>VLOOKUP(L22,перечень!$B$3:$C$152,2,FALSE)</f>
        <v>88</v>
      </c>
      <c r="R22" s="17">
        <v>36</v>
      </c>
      <c r="S22" s="16">
        <f>$R$22*J22/$K$22</f>
        <v>36</v>
      </c>
      <c r="T22" s="19">
        <f t="shared" si="4"/>
        <v>3.1679999999999997</v>
      </c>
      <c r="U22" s="43">
        <f>SUM(T22)</f>
        <v>3.1679999999999997</v>
      </c>
      <c r="V22" s="217"/>
      <c r="W22" s="209"/>
    </row>
    <row r="23" spans="1:23" ht="16.5" thickTop="1" thickBot="1" x14ac:dyDescent="0.3">
      <c r="A23" s="171"/>
      <c r="B23" s="187"/>
      <c r="C23" s="14" t="s">
        <v>124</v>
      </c>
      <c r="D23" s="31" t="s">
        <v>205</v>
      </c>
      <c r="E23" s="15" t="s">
        <v>206</v>
      </c>
      <c r="F23" s="42">
        <v>6.6</v>
      </c>
      <c r="G23" s="42">
        <v>5.2</v>
      </c>
      <c r="H23" s="42">
        <v>39.799999999999997</v>
      </c>
      <c r="I23" s="42">
        <f>(F23*4)+(G23*9)+(H23*4)</f>
        <v>232.39999999999998</v>
      </c>
      <c r="J23" s="16">
        <v>100</v>
      </c>
      <c r="K23" s="17">
        <v>100</v>
      </c>
      <c r="L23" s="15" t="s">
        <v>124</v>
      </c>
      <c r="M23" s="42">
        <f>$R$23/$K$23*F23</f>
        <v>3.3</v>
      </c>
      <c r="N23" s="42">
        <f>$R$23/$K$23*G23</f>
        <v>2.6</v>
      </c>
      <c r="O23" s="42">
        <f>$R$23/$K$23*H23</f>
        <v>19.899999999999999</v>
      </c>
      <c r="P23" s="42">
        <f>(M23*4)+(N23*9)+(O23*4)</f>
        <v>116.19999999999999</v>
      </c>
      <c r="Q23" s="18">
        <f>VLOOKUP(L23,перечень!$B$3:$C$152,2,FALSE)</f>
        <v>67.28</v>
      </c>
      <c r="R23" s="17">
        <v>50</v>
      </c>
      <c r="S23" s="16">
        <f>$R$23*J23/$K$23</f>
        <v>50</v>
      </c>
      <c r="T23" s="19">
        <f t="shared" si="4"/>
        <v>3.3640000000000003</v>
      </c>
      <c r="U23" s="43">
        <f t="shared" ref="U23:U25" si="6">SUM(T23)</f>
        <v>3.3640000000000003</v>
      </c>
      <c r="V23" s="214"/>
      <c r="W23" s="210"/>
    </row>
    <row r="24" spans="1:23" ht="16.5" thickTop="1" thickBot="1" x14ac:dyDescent="0.3">
      <c r="A24" s="171"/>
      <c r="B24" s="188" t="s">
        <v>80</v>
      </c>
      <c r="C24" s="53" t="s">
        <v>299</v>
      </c>
      <c r="D24" s="54" t="s">
        <v>205</v>
      </c>
      <c r="E24" s="15" t="s">
        <v>298</v>
      </c>
      <c r="F24" s="42">
        <v>0</v>
      </c>
      <c r="G24" s="42">
        <v>0</v>
      </c>
      <c r="H24" s="42">
        <v>0</v>
      </c>
      <c r="I24" s="42">
        <f>(F24*4)+(G24*9)+(H24*4)</f>
        <v>0</v>
      </c>
      <c r="J24" s="16">
        <v>100</v>
      </c>
      <c r="K24" s="17">
        <v>100</v>
      </c>
      <c r="L24" s="15" t="s">
        <v>298</v>
      </c>
      <c r="M24" s="42">
        <f>$R$24/$K$24*F24</f>
        <v>0</v>
      </c>
      <c r="N24" s="42">
        <f>$R$24/$K$24*G24</f>
        <v>0</v>
      </c>
      <c r="O24" s="42">
        <f>$R$24/$K$24*H24</f>
        <v>0</v>
      </c>
      <c r="P24" s="42">
        <f>(M24*4)+(N24*9)+(O24*4)</f>
        <v>0</v>
      </c>
      <c r="Q24" s="18">
        <f>VLOOKUP(L24,перечень!$B$3:$C$152,2,FALSE)</f>
        <v>14.76</v>
      </c>
      <c r="R24" s="17">
        <v>200</v>
      </c>
      <c r="S24" s="16">
        <f>$R$24*J24/$K$24</f>
        <v>200</v>
      </c>
      <c r="T24" s="19">
        <f t="shared" si="4"/>
        <v>2.952</v>
      </c>
      <c r="U24" s="43">
        <f t="shared" si="6"/>
        <v>2.952</v>
      </c>
      <c r="V24" s="213">
        <f>SUM(U24:U25)</f>
        <v>2.952</v>
      </c>
      <c r="W24" s="208">
        <f>SUM(P24:P25)</f>
        <v>0</v>
      </c>
    </row>
    <row r="25" spans="1:23" ht="16.5" thickTop="1" thickBot="1" x14ac:dyDescent="0.3">
      <c r="A25" s="171"/>
      <c r="B25" s="189"/>
      <c r="C25" s="14" t="s">
        <v>4</v>
      </c>
      <c r="D25" s="31"/>
      <c r="E25" s="15"/>
      <c r="F25" s="42"/>
      <c r="G25" s="42"/>
      <c r="H25" s="42"/>
      <c r="I25" s="42">
        <f>(F25*4)+(G25*9)+(H25*4)</f>
        <v>0</v>
      </c>
      <c r="J25" s="16">
        <v>50</v>
      </c>
      <c r="K25" s="17">
        <v>50</v>
      </c>
      <c r="L25" s="15">
        <v>0</v>
      </c>
      <c r="M25" s="42">
        <f>$R$25/$K$25*F25</f>
        <v>0</v>
      </c>
      <c r="N25" s="42">
        <f>$R$25/$K$25*G25</f>
        <v>0</v>
      </c>
      <c r="O25" s="42">
        <f>$R$25/$K$25*H25</f>
        <v>0</v>
      </c>
      <c r="P25" s="42">
        <f>(M25*4)+(N25*9)+(O25*4)</f>
        <v>0</v>
      </c>
      <c r="Q25" s="18">
        <f>VLOOKUP(L25,перечень!$B$3:$C$152,2,FALSE)</f>
        <v>0</v>
      </c>
      <c r="R25" s="17">
        <v>0</v>
      </c>
      <c r="S25" s="16">
        <f>$R$25*J25/$K$25</f>
        <v>0</v>
      </c>
      <c r="T25" s="19">
        <f t="shared" si="4"/>
        <v>0</v>
      </c>
      <c r="U25" s="43">
        <f t="shared" si="6"/>
        <v>0</v>
      </c>
      <c r="V25" s="214"/>
      <c r="W25" s="210"/>
    </row>
    <row r="26" spans="1:23" ht="15.75" thickTop="1" x14ac:dyDescent="0.25">
      <c r="A26" s="171"/>
      <c r="B26" s="185" t="s">
        <v>79</v>
      </c>
      <c r="C26" s="179" t="s">
        <v>301</v>
      </c>
      <c r="D26" s="154" t="s">
        <v>302</v>
      </c>
      <c r="E26" s="2" t="s">
        <v>115</v>
      </c>
      <c r="F26" s="166">
        <v>0.5</v>
      </c>
      <c r="G26" s="166">
        <v>0</v>
      </c>
      <c r="H26" s="166">
        <v>1.8</v>
      </c>
      <c r="I26" s="166">
        <f t="shared" si="5"/>
        <v>9.1999999999999993</v>
      </c>
      <c r="J26" s="3">
        <v>67.8</v>
      </c>
      <c r="K26" s="161">
        <v>60</v>
      </c>
      <c r="L26" s="2" t="s">
        <v>115</v>
      </c>
      <c r="M26" s="166">
        <f>$R$26/$K$26*F26</f>
        <v>0.83333333333333337</v>
      </c>
      <c r="N26" s="166">
        <f>$R$26/$K$26*G26</f>
        <v>0</v>
      </c>
      <c r="O26" s="166">
        <f>$R$26/$K$26*H26</f>
        <v>3</v>
      </c>
      <c r="P26" s="166">
        <f t="shared" ref="P26" si="7">(M26*4)+(N26*9)+(O26*4)</f>
        <v>15.333333333333334</v>
      </c>
      <c r="Q26" s="4">
        <f>VLOOKUP(L26,перечень!$B$3:$C$152,2,FALSE)</f>
        <v>300</v>
      </c>
      <c r="R26" s="161">
        <v>100</v>
      </c>
      <c r="S26" s="3">
        <f>$R$26*J26/$K$26</f>
        <v>113</v>
      </c>
      <c r="T26" s="5">
        <f t="shared" si="4"/>
        <v>33.9</v>
      </c>
      <c r="U26" s="202">
        <f>SUM(T26:T31)</f>
        <v>33.9</v>
      </c>
      <c r="V26" s="213">
        <f>SUM(U26:U58)</f>
        <v>117.44433333333336</v>
      </c>
      <c r="W26" s="208">
        <f>SUM(P26:P58)</f>
        <v>849.98966666666661</v>
      </c>
    </row>
    <row r="27" spans="1:23" x14ac:dyDescent="0.25">
      <c r="A27" s="171"/>
      <c r="B27" s="186"/>
      <c r="C27" s="180"/>
      <c r="D27" s="155"/>
      <c r="E27" s="6"/>
      <c r="F27" s="167"/>
      <c r="G27" s="167"/>
      <c r="H27" s="167"/>
      <c r="I27" s="167"/>
      <c r="J27" s="7">
        <v>0</v>
      </c>
      <c r="K27" s="162"/>
      <c r="L27" s="6"/>
      <c r="M27" s="167"/>
      <c r="N27" s="167"/>
      <c r="O27" s="167"/>
      <c r="P27" s="167"/>
      <c r="Q27" s="8">
        <f>VLOOKUP(L27,перечень!$B$3:$C$152,2,FALSE)</f>
        <v>0</v>
      </c>
      <c r="R27" s="162"/>
      <c r="S27" s="7">
        <f>$R$26*J27/$K$26</f>
        <v>0</v>
      </c>
      <c r="T27" s="9">
        <f t="shared" si="4"/>
        <v>0</v>
      </c>
      <c r="U27" s="203"/>
      <c r="V27" s="217"/>
      <c r="W27" s="209"/>
    </row>
    <row r="28" spans="1:23" x14ac:dyDescent="0.25">
      <c r="A28" s="171"/>
      <c r="B28" s="186"/>
      <c r="C28" s="180"/>
      <c r="D28" s="155"/>
      <c r="E28" s="6"/>
      <c r="F28" s="167"/>
      <c r="G28" s="167"/>
      <c r="H28" s="167"/>
      <c r="I28" s="167"/>
      <c r="J28" s="7">
        <v>0</v>
      </c>
      <c r="K28" s="162"/>
      <c r="L28" s="6"/>
      <c r="M28" s="167"/>
      <c r="N28" s="167"/>
      <c r="O28" s="167"/>
      <c r="P28" s="167"/>
      <c r="Q28" s="8">
        <f>VLOOKUP(L28,перечень!$B$3:$C$152,2,FALSE)</f>
        <v>0</v>
      </c>
      <c r="R28" s="162"/>
      <c r="S28" s="7">
        <f>$R$26*J28/$K$26</f>
        <v>0</v>
      </c>
      <c r="T28" s="9">
        <f t="shared" si="4"/>
        <v>0</v>
      </c>
      <c r="U28" s="203"/>
      <c r="V28" s="217"/>
      <c r="W28" s="209"/>
    </row>
    <row r="29" spans="1:23" x14ac:dyDescent="0.25">
      <c r="A29" s="171"/>
      <c r="B29" s="186"/>
      <c r="C29" s="180"/>
      <c r="D29" s="155"/>
      <c r="E29" s="6"/>
      <c r="F29" s="167"/>
      <c r="G29" s="167"/>
      <c r="H29" s="167"/>
      <c r="I29" s="167"/>
      <c r="J29" s="7">
        <v>0</v>
      </c>
      <c r="K29" s="162"/>
      <c r="L29" s="6"/>
      <c r="M29" s="167"/>
      <c r="N29" s="167"/>
      <c r="O29" s="167"/>
      <c r="P29" s="167"/>
      <c r="Q29" s="8">
        <f>VLOOKUP(L29,перечень!$B$3:$C$152,2,FALSE)</f>
        <v>0</v>
      </c>
      <c r="R29" s="162"/>
      <c r="S29" s="7">
        <v>0</v>
      </c>
      <c r="T29" s="9">
        <f t="shared" si="4"/>
        <v>0</v>
      </c>
      <c r="U29" s="203"/>
      <c r="V29" s="217"/>
      <c r="W29" s="209"/>
    </row>
    <row r="30" spans="1:23" x14ac:dyDescent="0.25">
      <c r="A30" s="171"/>
      <c r="B30" s="186"/>
      <c r="C30" s="180"/>
      <c r="D30" s="155"/>
      <c r="E30" s="6"/>
      <c r="F30" s="167"/>
      <c r="G30" s="167"/>
      <c r="H30" s="167"/>
      <c r="I30" s="167"/>
      <c r="J30" s="7">
        <v>15</v>
      </c>
      <c r="K30" s="162"/>
      <c r="L30" s="6"/>
      <c r="M30" s="167"/>
      <c r="N30" s="167"/>
      <c r="O30" s="167"/>
      <c r="P30" s="167"/>
      <c r="Q30" s="8">
        <f>VLOOKUP(L30,перечень!$B$3:$C$152,2,FALSE)</f>
        <v>0</v>
      </c>
      <c r="R30" s="162"/>
      <c r="S30" s="7">
        <v>0</v>
      </c>
      <c r="T30" s="9">
        <f t="shared" si="4"/>
        <v>0</v>
      </c>
      <c r="U30" s="203"/>
      <c r="V30" s="217"/>
      <c r="W30" s="209"/>
    </row>
    <row r="31" spans="1:23" ht="15.75" thickBot="1" x14ac:dyDescent="0.3">
      <c r="A31" s="171"/>
      <c r="B31" s="186"/>
      <c r="C31" s="181"/>
      <c r="D31" s="156"/>
      <c r="E31" s="10"/>
      <c r="F31" s="168"/>
      <c r="G31" s="168"/>
      <c r="H31" s="168"/>
      <c r="I31" s="168"/>
      <c r="J31" s="11">
        <v>0</v>
      </c>
      <c r="K31" s="163"/>
      <c r="L31" s="10"/>
      <c r="M31" s="168"/>
      <c r="N31" s="168"/>
      <c r="O31" s="168"/>
      <c r="P31" s="168"/>
      <c r="Q31" s="12">
        <f>VLOOKUP(L31,перечень!$B$3:$C$152,2,FALSE)</f>
        <v>0</v>
      </c>
      <c r="R31" s="163"/>
      <c r="S31" s="11">
        <v>0</v>
      </c>
      <c r="T31" s="13">
        <f t="shared" si="4"/>
        <v>0</v>
      </c>
      <c r="U31" s="204"/>
      <c r="V31" s="217"/>
      <c r="W31" s="209"/>
    </row>
    <row r="32" spans="1:23" ht="30.75" thickTop="1" x14ac:dyDescent="0.25">
      <c r="A32" s="171"/>
      <c r="B32" s="186"/>
      <c r="C32" s="179" t="s">
        <v>392</v>
      </c>
      <c r="D32" s="154" t="s">
        <v>303</v>
      </c>
      <c r="E32" s="97" t="s">
        <v>304</v>
      </c>
      <c r="F32" s="166">
        <v>12.6</v>
      </c>
      <c r="G32" s="166">
        <v>9.5</v>
      </c>
      <c r="H32" s="166">
        <v>105.1</v>
      </c>
      <c r="I32" s="166">
        <f>(F32*4)+(G32*9)+(H32*4)</f>
        <v>556.29999999999995</v>
      </c>
      <c r="J32" s="3">
        <v>40</v>
      </c>
      <c r="K32" s="161">
        <v>1000</v>
      </c>
      <c r="L32" s="97" t="s">
        <v>159</v>
      </c>
      <c r="M32" s="166">
        <f>$R$32/$K$32*F32</f>
        <v>3.15</v>
      </c>
      <c r="N32" s="166">
        <f>$R$32/$K$32*G32</f>
        <v>2.375</v>
      </c>
      <c r="O32" s="166">
        <f>$R$32/$K$32*H32</f>
        <v>26.274999999999999</v>
      </c>
      <c r="P32" s="166">
        <f>(M32*4)+(N32*9)+(O32*4)</f>
        <v>139.07499999999999</v>
      </c>
      <c r="Q32" s="4">
        <f>VLOOKUP(L32,перечень!$B$3:$C$152,2,FALSE)</f>
        <v>48</v>
      </c>
      <c r="R32" s="161">
        <v>250</v>
      </c>
      <c r="S32" s="3">
        <f t="shared" ref="S32:S40" si="8">$R$32*J32/$K$32</f>
        <v>10</v>
      </c>
      <c r="T32" s="5">
        <f t="shared" si="4"/>
        <v>0.48</v>
      </c>
      <c r="U32" s="202">
        <f>SUM(T32:T40)</f>
        <v>14.019000000000002</v>
      </c>
      <c r="V32" s="217"/>
      <c r="W32" s="209"/>
    </row>
    <row r="33" spans="1:23" x14ac:dyDescent="0.25">
      <c r="A33" s="171"/>
      <c r="B33" s="186"/>
      <c r="C33" s="180"/>
      <c r="D33" s="155"/>
      <c r="E33" s="6" t="s">
        <v>97</v>
      </c>
      <c r="F33" s="167"/>
      <c r="G33" s="167"/>
      <c r="H33" s="167"/>
      <c r="I33" s="167"/>
      <c r="J33" s="7">
        <v>666.6</v>
      </c>
      <c r="K33" s="162"/>
      <c r="L33" s="6" t="s">
        <v>97</v>
      </c>
      <c r="M33" s="167"/>
      <c r="N33" s="167"/>
      <c r="O33" s="167"/>
      <c r="P33" s="167"/>
      <c r="Q33" s="8">
        <f>VLOOKUP(L33,перечень!$B$3:$C$152,2,FALSE)</f>
        <v>70</v>
      </c>
      <c r="R33" s="162"/>
      <c r="S33" s="7">
        <f t="shared" si="8"/>
        <v>166.65</v>
      </c>
      <c r="T33" s="9">
        <f t="shared" si="4"/>
        <v>11.665500000000002</v>
      </c>
      <c r="U33" s="203"/>
      <c r="V33" s="217"/>
      <c r="W33" s="209"/>
    </row>
    <row r="34" spans="1:23" x14ac:dyDescent="0.25">
      <c r="A34" s="171"/>
      <c r="B34" s="186"/>
      <c r="C34" s="180"/>
      <c r="D34" s="155"/>
      <c r="E34" s="6" t="s">
        <v>99</v>
      </c>
      <c r="F34" s="167"/>
      <c r="G34" s="167"/>
      <c r="H34" s="167"/>
      <c r="I34" s="167"/>
      <c r="J34" s="7">
        <v>54</v>
      </c>
      <c r="K34" s="162"/>
      <c r="L34" s="6" t="s">
        <v>99</v>
      </c>
      <c r="M34" s="167"/>
      <c r="N34" s="167"/>
      <c r="O34" s="167"/>
      <c r="P34" s="167"/>
      <c r="Q34" s="8">
        <f>VLOOKUP(L34,перечень!$B$3:$C$152,2,FALSE)</f>
        <v>60</v>
      </c>
      <c r="R34" s="162"/>
      <c r="S34" s="7">
        <f t="shared" si="8"/>
        <v>13.5</v>
      </c>
      <c r="T34" s="9">
        <f t="shared" si="4"/>
        <v>0.80999999999999994</v>
      </c>
      <c r="U34" s="203"/>
      <c r="V34" s="217"/>
      <c r="W34" s="209"/>
    </row>
    <row r="35" spans="1:23" x14ac:dyDescent="0.25">
      <c r="A35" s="171"/>
      <c r="B35" s="186"/>
      <c r="C35" s="180"/>
      <c r="D35" s="155"/>
      <c r="E35" s="6" t="s">
        <v>100</v>
      </c>
      <c r="F35" s="167"/>
      <c r="G35" s="167"/>
      <c r="H35" s="167"/>
      <c r="I35" s="167"/>
      <c r="J35" s="7">
        <v>50</v>
      </c>
      <c r="K35" s="162"/>
      <c r="L35" s="6" t="s">
        <v>100</v>
      </c>
      <c r="M35" s="167"/>
      <c r="N35" s="167"/>
      <c r="O35" s="167"/>
      <c r="P35" s="167"/>
      <c r="Q35" s="8">
        <f>VLOOKUP(L35,перечень!$B$3:$C$152,2,FALSE)</f>
        <v>50</v>
      </c>
      <c r="R35" s="162"/>
      <c r="S35" s="7">
        <f t="shared" si="8"/>
        <v>12.5</v>
      </c>
      <c r="T35" s="9">
        <f t="shared" si="4"/>
        <v>0.625</v>
      </c>
      <c r="U35" s="203"/>
      <c r="V35" s="217"/>
      <c r="W35" s="209"/>
    </row>
    <row r="36" spans="1:23" x14ac:dyDescent="0.25">
      <c r="A36" s="171"/>
      <c r="B36" s="186"/>
      <c r="C36" s="180"/>
      <c r="D36" s="155"/>
      <c r="E36" s="6" t="s">
        <v>139</v>
      </c>
      <c r="F36" s="167"/>
      <c r="G36" s="167"/>
      <c r="H36" s="167"/>
      <c r="I36" s="167"/>
      <c r="J36" s="7">
        <v>10</v>
      </c>
      <c r="K36" s="162"/>
      <c r="L36" s="6" t="s">
        <v>139</v>
      </c>
      <c r="M36" s="167"/>
      <c r="N36" s="167"/>
      <c r="O36" s="167"/>
      <c r="P36" s="167"/>
      <c r="Q36" s="8">
        <f>VLOOKUP(L36,перечень!$B$3:$C$152,2,FALSE)</f>
        <v>173</v>
      </c>
      <c r="R36" s="162"/>
      <c r="S36" s="7">
        <f>$R$32*J36/$K$32</f>
        <v>2.5</v>
      </c>
      <c r="T36" s="9">
        <f t="shared" si="4"/>
        <v>0.4325</v>
      </c>
      <c r="U36" s="203"/>
      <c r="V36" s="217"/>
      <c r="W36" s="209"/>
    </row>
    <row r="37" spans="1:23" x14ac:dyDescent="0.25">
      <c r="A37" s="171"/>
      <c r="B37" s="186"/>
      <c r="C37" s="180"/>
      <c r="D37" s="155"/>
      <c r="E37" s="51" t="s">
        <v>137</v>
      </c>
      <c r="F37" s="167"/>
      <c r="G37" s="167"/>
      <c r="H37" s="167"/>
      <c r="I37" s="167"/>
      <c r="J37" s="52">
        <v>1.5</v>
      </c>
      <c r="K37" s="243"/>
      <c r="L37" s="51" t="s">
        <v>137</v>
      </c>
      <c r="M37" s="167"/>
      <c r="N37" s="167"/>
      <c r="O37" s="167"/>
      <c r="P37" s="167"/>
      <c r="Q37" s="8">
        <f>VLOOKUP(L37,перечень!$B$3:$C$152,2,FALSE)</f>
        <v>16</v>
      </c>
      <c r="R37" s="243"/>
      <c r="S37" s="7">
        <f t="shared" si="8"/>
        <v>0.375</v>
      </c>
      <c r="T37" s="9">
        <f t="shared" si="4"/>
        <v>6.0000000000000001E-3</v>
      </c>
      <c r="U37" s="244"/>
      <c r="V37" s="217"/>
      <c r="W37" s="209"/>
    </row>
    <row r="38" spans="1:23" x14ac:dyDescent="0.25">
      <c r="A38" s="171"/>
      <c r="B38" s="186"/>
      <c r="C38" s="180"/>
      <c r="D38" s="155"/>
      <c r="E38" s="51"/>
      <c r="F38" s="167"/>
      <c r="G38" s="167"/>
      <c r="H38" s="167"/>
      <c r="I38" s="167"/>
      <c r="J38" s="52"/>
      <c r="K38" s="243"/>
      <c r="L38" s="51"/>
      <c r="M38" s="167"/>
      <c r="N38" s="167"/>
      <c r="O38" s="167"/>
      <c r="P38" s="167"/>
      <c r="Q38" s="8">
        <f>VLOOKUP(L38,перечень!$B$3:$C$152,2,FALSE)</f>
        <v>0</v>
      </c>
      <c r="R38" s="243"/>
      <c r="S38" s="7">
        <f t="shared" si="8"/>
        <v>0</v>
      </c>
      <c r="T38" s="9">
        <f t="shared" si="4"/>
        <v>0</v>
      </c>
      <c r="U38" s="244"/>
      <c r="V38" s="217"/>
      <c r="W38" s="209"/>
    </row>
    <row r="39" spans="1:23" x14ac:dyDescent="0.25">
      <c r="A39" s="171"/>
      <c r="B39" s="186"/>
      <c r="C39" s="180"/>
      <c r="D39" s="155"/>
      <c r="E39" s="51"/>
      <c r="F39" s="167"/>
      <c r="G39" s="167"/>
      <c r="H39" s="167"/>
      <c r="I39" s="167"/>
      <c r="J39" s="52"/>
      <c r="K39" s="243"/>
      <c r="L39" s="51"/>
      <c r="M39" s="167"/>
      <c r="N39" s="167"/>
      <c r="O39" s="167"/>
      <c r="P39" s="167"/>
      <c r="Q39" s="8">
        <f>VLOOKUP(L39,перечень!$B$3:$C$152,2,FALSE)</f>
        <v>0</v>
      </c>
      <c r="R39" s="243"/>
      <c r="S39" s="7">
        <f t="shared" si="8"/>
        <v>0</v>
      </c>
      <c r="T39" s="9">
        <f t="shared" si="4"/>
        <v>0</v>
      </c>
      <c r="U39" s="244"/>
      <c r="V39" s="217"/>
      <c r="W39" s="209"/>
    </row>
    <row r="40" spans="1:23" ht="15.75" thickBot="1" x14ac:dyDescent="0.3">
      <c r="A40" s="171"/>
      <c r="B40" s="186"/>
      <c r="C40" s="181"/>
      <c r="D40" s="156"/>
      <c r="E40" s="10"/>
      <c r="F40" s="168"/>
      <c r="G40" s="168"/>
      <c r="H40" s="168"/>
      <c r="I40" s="168"/>
      <c r="J40" s="11"/>
      <c r="K40" s="163"/>
      <c r="L40" s="10">
        <v>0</v>
      </c>
      <c r="M40" s="168"/>
      <c r="N40" s="168"/>
      <c r="O40" s="168"/>
      <c r="P40" s="168"/>
      <c r="Q40" s="12">
        <f>VLOOKUP(L40,перечень!$B$3:$C$152,2,FALSE)</f>
        <v>0</v>
      </c>
      <c r="R40" s="163"/>
      <c r="S40" s="7">
        <f t="shared" si="8"/>
        <v>0</v>
      </c>
      <c r="T40" s="13">
        <f>Q40/1000*S40</f>
        <v>0</v>
      </c>
      <c r="U40" s="204"/>
      <c r="V40" s="217"/>
      <c r="W40" s="209"/>
    </row>
    <row r="41" spans="1:23" ht="15.75" thickTop="1" x14ac:dyDescent="0.25">
      <c r="A41" s="171"/>
      <c r="B41" s="186"/>
      <c r="C41" s="179" t="s">
        <v>305</v>
      </c>
      <c r="D41" s="154" t="s">
        <v>306</v>
      </c>
      <c r="E41" s="2" t="s">
        <v>307</v>
      </c>
      <c r="F41" s="166">
        <v>13.74</v>
      </c>
      <c r="G41" s="166">
        <v>1.6</v>
      </c>
      <c r="H41" s="166">
        <v>2.25</v>
      </c>
      <c r="I41" s="166">
        <f>(H41*4)+(G41*9)+(F41*4)</f>
        <v>78.36</v>
      </c>
      <c r="J41" s="3">
        <v>97.6</v>
      </c>
      <c r="K41" s="161">
        <v>60</v>
      </c>
      <c r="L41" s="6" t="s">
        <v>148</v>
      </c>
      <c r="M41" s="166">
        <f>$R$41/$K$41*F41</f>
        <v>22.900000000000002</v>
      </c>
      <c r="N41" s="166">
        <f>$R$41/$K$41*G41</f>
        <v>2.666666666666667</v>
      </c>
      <c r="O41" s="166">
        <f>$R$41/$K$41*H41</f>
        <v>3.75</v>
      </c>
      <c r="P41" s="166">
        <f t="shared" ref="P41" si="9">(M41*4)+(N41*9)+(O41*4)</f>
        <v>130.60000000000002</v>
      </c>
      <c r="Q41" s="4">
        <f>VLOOKUP(L41,перечень!$B$3:$C$152,2,FALSE)</f>
        <v>248</v>
      </c>
      <c r="R41" s="161">
        <v>100</v>
      </c>
      <c r="S41" s="3">
        <f>$R$41*J41/$K$41</f>
        <v>162.66666666666666</v>
      </c>
      <c r="T41" s="5">
        <f t="shared" si="4"/>
        <v>40.341333333333331</v>
      </c>
      <c r="U41" s="202">
        <f>SUM(T41:T44)</f>
        <v>40.574333333333335</v>
      </c>
      <c r="V41" s="217"/>
      <c r="W41" s="209"/>
    </row>
    <row r="42" spans="1:23" x14ac:dyDescent="0.25">
      <c r="A42" s="171"/>
      <c r="B42" s="186"/>
      <c r="C42" s="180"/>
      <c r="D42" s="155"/>
      <c r="E42" s="6" t="s">
        <v>100</v>
      </c>
      <c r="F42" s="167"/>
      <c r="G42" s="167"/>
      <c r="H42" s="167"/>
      <c r="I42" s="167"/>
      <c r="J42" s="7">
        <v>2.7</v>
      </c>
      <c r="K42" s="162"/>
      <c r="L42" s="6" t="s">
        <v>100</v>
      </c>
      <c r="M42" s="167"/>
      <c r="N42" s="167"/>
      <c r="O42" s="167"/>
      <c r="P42" s="167"/>
      <c r="Q42" s="8">
        <f>VLOOKUP(L42,перечень!$B$3:$C$152,2,FALSE)</f>
        <v>50</v>
      </c>
      <c r="R42" s="162"/>
      <c r="S42" s="7">
        <f>$R$41*J42/$K$41</f>
        <v>4.5</v>
      </c>
      <c r="T42" s="9">
        <f t="shared" si="4"/>
        <v>0.22500000000000001</v>
      </c>
      <c r="U42" s="203"/>
      <c r="V42" s="217"/>
      <c r="W42" s="209"/>
    </row>
    <row r="43" spans="1:23" x14ac:dyDescent="0.25">
      <c r="A43" s="171"/>
      <c r="B43" s="186"/>
      <c r="C43" s="180"/>
      <c r="D43" s="155"/>
      <c r="E43" s="6" t="s">
        <v>137</v>
      </c>
      <c r="F43" s="167"/>
      <c r="G43" s="167"/>
      <c r="H43" s="167"/>
      <c r="I43" s="167"/>
      <c r="J43" s="7">
        <v>0.3</v>
      </c>
      <c r="K43" s="162"/>
      <c r="L43" s="6" t="s">
        <v>137</v>
      </c>
      <c r="M43" s="167"/>
      <c r="N43" s="167"/>
      <c r="O43" s="167"/>
      <c r="P43" s="167"/>
      <c r="Q43" s="8">
        <f>VLOOKUP(L43,перечень!$B$3:$C$152,2,FALSE)</f>
        <v>16</v>
      </c>
      <c r="R43" s="162"/>
      <c r="S43" s="7">
        <f>$R$41*J43/$K$41</f>
        <v>0.5</v>
      </c>
      <c r="T43" s="9">
        <f t="shared" si="4"/>
        <v>8.0000000000000002E-3</v>
      </c>
      <c r="U43" s="203"/>
      <c r="V43" s="217"/>
      <c r="W43" s="209"/>
    </row>
    <row r="44" spans="1:23" ht="15.75" thickBot="1" x14ac:dyDescent="0.3">
      <c r="A44" s="171"/>
      <c r="B44" s="186"/>
      <c r="C44" s="181"/>
      <c r="D44" s="156"/>
      <c r="E44" s="6"/>
      <c r="F44" s="168"/>
      <c r="G44" s="168"/>
      <c r="H44" s="168"/>
      <c r="I44" s="168"/>
      <c r="J44" s="7">
        <v>0</v>
      </c>
      <c r="K44" s="163"/>
      <c r="L44" s="6"/>
      <c r="M44" s="168"/>
      <c r="N44" s="168"/>
      <c r="O44" s="168"/>
      <c r="P44" s="168"/>
      <c r="Q44" s="12">
        <f>VLOOKUP(L44,перечень!$B$3:$C$152,2,FALSE)</f>
        <v>0</v>
      </c>
      <c r="R44" s="163"/>
      <c r="S44" s="11">
        <f>$R$41*J44/$K$41</f>
        <v>0</v>
      </c>
      <c r="T44" s="13">
        <f t="shared" si="4"/>
        <v>0</v>
      </c>
      <c r="U44" s="204"/>
      <c r="V44" s="217"/>
      <c r="W44" s="209"/>
    </row>
    <row r="45" spans="1:23" ht="15.75" customHeight="1" thickTop="1" x14ac:dyDescent="0.25">
      <c r="A45" s="171"/>
      <c r="B45" s="186"/>
      <c r="C45" s="179" t="s">
        <v>308</v>
      </c>
      <c r="D45" s="154" t="s">
        <v>309</v>
      </c>
      <c r="E45" s="2" t="s">
        <v>152</v>
      </c>
      <c r="F45" s="166">
        <v>6.6</v>
      </c>
      <c r="G45" s="166">
        <v>6.9</v>
      </c>
      <c r="H45" s="166">
        <v>37</v>
      </c>
      <c r="I45" s="166">
        <f>(H45*4)+(G45*9)+(F45*4)</f>
        <v>236.5</v>
      </c>
      <c r="J45" s="3">
        <v>58.5</v>
      </c>
      <c r="K45" s="161">
        <v>150</v>
      </c>
      <c r="L45" s="2" t="s">
        <v>152</v>
      </c>
      <c r="M45" s="166">
        <f>$R$45/$K$45*F45</f>
        <v>8.7999999999999989</v>
      </c>
      <c r="N45" s="166">
        <f>$R$45/$K$45*G45</f>
        <v>9.1999999999999993</v>
      </c>
      <c r="O45" s="166">
        <f>$R$45/$K$45*H45</f>
        <v>49.333333333333329</v>
      </c>
      <c r="P45" s="166">
        <f>(M45*4)+(N45*9)+(O45*4)</f>
        <v>315.33333333333331</v>
      </c>
      <c r="Q45" s="4">
        <f>VLOOKUP(L45,перечень!$B$3:$C$152,2,FALSE)</f>
        <v>48</v>
      </c>
      <c r="R45" s="245">
        <v>200</v>
      </c>
      <c r="S45" s="3">
        <f t="shared" ref="S45:S50" si="10">$R$45*J45/$K$45</f>
        <v>78</v>
      </c>
      <c r="T45" s="5">
        <f t="shared" si="4"/>
        <v>3.7440000000000002</v>
      </c>
      <c r="U45" s="202">
        <f>SUM(T45:T50)</f>
        <v>11.254</v>
      </c>
      <c r="V45" s="217"/>
      <c r="W45" s="209"/>
    </row>
    <row r="46" spans="1:23" x14ac:dyDescent="0.25">
      <c r="A46" s="171"/>
      <c r="B46" s="186"/>
      <c r="C46" s="180"/>
      <c r="D46" s="155"/>
      <c r="E46" s="6" t="s">
        <v>123</v>
      </c>
      <c r="F46" s="167"/>
      <c r="G46" s="167"/>
      <c r="H46" s="167"/>
      <c r="I46" s="167"/>
      <c r="J46" s="7">
        <v>7.5</v>
      </c>
      <c r="K46" s="162"/>
      <c r="L46" s="6" t="s">
        <v>123</v>
      </c>
      <c r="M46" s="167"/>
      <c r="N46" s="167"/>
      <c r="O46" s="167"/>
      <c r="P46" s="167"/>
      <c r="Q46" s="8">
        <f>VLOOKUP(L46,перечень!$B$3:$C$152,2,FALSE)</f>
        <v>735</v>
      </c>
      <c r="R46" s="246"/>
      <c r="S46" s="7">
        <f t="shared" si="10"/>
        <v>10</v>
      </c>
      <c r="T46" s="9">
        <f t="shared" si="4"/>
        <v>7.35</v>
      </c>
      <c r="U46" s="203"/>
      <c r="V46" s="217"/>
      <c r="W46" s="209"/>
    </row>
    <row r="47" spans="1:23" x14ac:dyDescent="0.25">
      <c r="A47" s="171"/>
      <c r="B47" s="186"/>
      <c r="C47" s="180"/>
      <c r="D47" s="155"/>
      <c r="E47" s="6" t="s">
        <v>137</v>
      </c>
      <c r="F47" s="167"/>
      <c r="G47" s="167"/>
      <c r="H47" s="167"/>
      <c r="I47" s="167"/>
      <c r="J47" s="7">
        <v>7.5</v>
      </c>
      <c r="K47" s="162"/>
      <c r="L47" s="6" t="s">
        <v>137</v>
      </c>
      <c r="M47" s="167"/>
      <c r="N47" s="167"/>
      <c r="O47" s="167"/>
      <c r="P47" s="167"/>
      <c r="Q47" s="8">
        <f>VLOOKUP(L47,перечень!$B$3:$C$152,2,FALSE)</f>
        <v>16</v>
      </c>
      <c r="R47" s="246"/>
      <c r="S47" s="7">
        <f t="shared" si="10"/>
        <v>10</v>
      </c>
      <c r="T47" s="9">
        <f t="shared" si="4"/>
        <v>0.16</v>
      </c>
      <c r="U47" s="203"/>
      <c r="V47" s="217"/>
      <c r="W47" s="209"/>
    </row>
    <row r="48" spans="1:23" x14ac:dyDescent="0.25">
      <c r="A48" s="171"/>
      <c r="B48" s="186"/>
      <c r="C48" s="180"/>
      <c r="D48" s="155"/>
      <c r="E48" s="6"/>
      <c r="F48" s="167"/>
      <c r="G48" s="167"/>
      <c r="H48" s="167"/>
      <c r="I48" s="167"/>
      <c r="J48" s="7">
        <v>0</v>
      </c>
      <c r="K48" s="162"/>
      <c r="L48" s="6"/>
      <c r="M48" s="167"/>
      <c r="N48" s="167"/>
      <c r="O48" s="167"/>
      <c r="P48" s="167"/>
      <c r="Q48" s="8">
        <f>VLOOKUP(L48,перечень!$B$3:$C$152,2,FALSE)</f>
        <v>0</v>
      </c>
      <c r="R48" s="246"/>
      <c r="S48" s="7">
        <f t="shared" si="10"/>
        <v>0</v>
      </c>
      <c r="T48" s="9">
        <f t="shared" si="4"/>
        <v>0</v>
      </c>
      <c r="U48" s="203"/>
      <c r="V48" s="217"/>
      <c r="W48" s="209"/>
    </row>
    <row r="49" spans="1:23" x14ac:dyDescent="0.25">
      <c r="A49" s="171"/>
      <c r="B49" s="186"/>
      <c r="C49" s="180"/>
      <c r="D49" s="155"/>
      <c r="E49" s="6"/>
      <c r="F49" s="167"/>
      <c r="G49" s="167"/>
      <c r="H49" s="167"/>
      <c r="I49" s="167"/>
      <c r="J49" s="7">
        <v>0</v>
      </c>
      <c r="K49" s="162"/>
      <c r="L49" s="6"/>
      <c r="M49" s="167"/>
      <c r="N49" s="167"/>
      <c r="O49" s="167"/>
      <c r="P49" s="167"/>
      <c r="Q49" s="8">
        <f>VLOOKUP(L49,перечень!$B$3:$C$152,2,FALSE)</f>
        <v>0</v>
      </c>
      <c r="R49" s="246"/>
      <c r="S49" s="7">
        <f t="shared" si="10"/>
        <v>0</v>
      </c>
      <c r="T49" s="9">
        <f t="shared" si="4"/>
        <v>0</v>
      </c>
      <c r="U49" s="203"/>
      <c r="V49" s="217"/>
      <c r="W49" s="209"/>
    </row>
    <row r="50" spans="1:23" ht="15.75" thickBot="1" x14ac:dyDescent="0.3">
      <c r="A50" s="171"/>
      <c r="B50" s="186"/>
      <c r="C50" s="181"/>
      <c r="D50" s="156"/>
      <c r="E50" s="10"/>
      <c r="F50" s="168"/>
      <c r="G50" s="168"/>
      <c r="H50" s="168"/>
      <c r="I50" s="168"/>
      <c r="J50" s="11">
        <v>0</v>
      </c>
      <c r="K50" s="163"/>
      <c r="L50" s="10"/>
      <c r="M50" s="168"/>
      <c r="N50" s="168"/>
      <c r="O50" s="168"/>
      <c r="P50" s="168"/>
      <c r="Q50" s="12">
        <f>VLOOKUP(L50,перечень!$B$3:$C$152,2,FALSE)</f>
        <v>0</v>
      </c>
      <c r="R50" s="247"/>
      <c r="S50" s="11">
        <f t="shared" si="10"/>
        <v>0</v>
      </c>
      <c r="T50" s="13">
        <f t="shared" si="4"/>
        <v>0</v>
      </c>
      <c r="U50" s="204"/>
      <c r="V50" s="217"/>
      <c r="W50" s="209"/>
    </row>
    <row r="51" spans="1:23" ht="15.75" thickTop="1" x14ac:dyDescent="0.25">
      <c r="A51" s="171"/>
      <c r="B51" s="186"/>
      <c r="C51" s="179"/>
      <c r="D51" s="221"/>
      <c r="E51" s="2"/>
      <c r="F51" s="166"/>
      <c r="G51" s="166"/>
      <c r="H51" s="166"/>
      <c r="I51" s="166">
        <f t="shared" si="5"/>
        <v>0</v>
      </c>
      <c r="J51" s="3">
        <v>10</v>
      </c>
      <c r="K51" s="199">
        <v>100</v>
      </c>
      <c r="L51" s="102"/>
      <c r="M51" s="166">
        <f>$R$51/$K$51*F51</f>
        <v>0</v>
      </c>
      <c r="N51" s="166">
        <f>$R$51/$K$51*G51</f>
        <v>0</v>
      </c>
      <c r="O51" s="166">
        <f>$R$51/$K$51*H51</f>
        <v>0</v>
      </c>
      <c r="P51" s="166">
        <f t="shared" ref="P51" si="11">(M51*4)+(N51*9)+(O51*4)</f>
        <v>0</v>
      </c>
      <c r="Q51" s="4">
        <f>VLOOKUP(L51,перечень!$B$3:$C$152,2,FALSE)</f>
        <v>0</v>
      </c>
      <c r="R51" s="199"/>
      <c r="S51" s="3">
        <f>$R$51*J51/$K$51</f>
        <v>0</v>
      </c>
      <c r="T51" s="5">
        <f t="shared" si="4"/>
        <v>0</v>
      </c>
      <c r="U51" s="202">
        <f>SUM(T51:T53)</f>
        <v>0</v>
      </c>
      <c r="V51" s="217"/>
      <c r="W51" s="209"/>
    </row>
    <row r="52" spans="1:23" x14ac:dyDescent="0.25">
      <c r="A52" s="171"/>
      <c r="B52" s="186"/>
      <c r="C52" s="180"/>
      <c r="D52" s="222"/>
      <c r="E52" s="6"/>
      <c r="F52" s="167"/>
      <c r="G52" s="167"/>
      <c r="H52" s="167"/>
      <c r="I52" s="167"/>
      <c r="J52" s="7">
        <v>10</v>
      </c>
      <c r="K52" s="200"/>
      <c r="L52" s="6"/>
      <c r="M52" s="167"/>
      <c r="N52" s="167"/>
      <c r="O52" s="167"/>
      <c r="P52" s="167"/>
      <c r="Q52" s="8">
        <f>VLOOKUP(L52,перечень!$B$3:$C$152,2,FALSE)</f>
        <v>0</v>
      </c>
      <c r="R52" s="200"/>
      <c r="S52" s="7">
        <f>$R$51*J52/$K$51</f>
        <v>0</v>
      </c>
      <c r="T52" s="9">
        <f t="shared" si="4"/>
        <v>0</v>
      </c>
      <c r="U52" s="203"/>
      <c r="V52" s="217"/>
      <c r="W52" s="209"/>
    </row>
    <row r="53" spans="1:23" ht="15.75" thickBot="1" x14ac:dyDescent="0.3">
      <c r="A53" s="171"/>
      <c r="B53" s="186"/>
      <c r="C53" s="181"/>
      <c r="D53" s="223"/>
      <c r="E53" s="10"/>
      <c r="F53" s="168"/>
      <c r="G53" s="168"/>
      <c r="H53" s="168"/>
      <c r="I53" s="168"/>
      <c r="J53" s="11">
        <v>10</v>
      </c>
      <c r="K53" s="201"/>
      <c r="L53" s="10"/>
      <c r="M53" s="168"/>
      <c r="N53" s="168"/>
      <c r="O53" s="168"/>
      <c r="P53" s="168"/>
      <c r="Q53" s="12">
        <f>VLOOKUP(L53,перечень!$B$3:$C$152,2,FALSE)</f>
        <v>0</v>
      </c>
      <c r="R53" s="201"/>
      <c r="S53" s="11">
        <f>$R$51*J53/$K$51</f>
        <v>0</v>
      </c>
      <c r="T53" s="13">
        <f t="shared" si="4"/>
        <v>0</v>
      </c>
      <c r="U53" s="204"/>
      <c r="V53" s="217"/>
      <c r="W53" s="209"/>
    </row>
    <row r="54" spans="1:23" ht="16.5" thickTop="1" thickBot="1" x14ac:dyDescent="0.3">
      <c r="A54" s="171"/>
      <c r="B54" s="186"/>
      <c r="C54" s="14" t="s">
        <v>204</v>
      </c>
      <c r="D54" s="31" t="s">
        <v>205</v>
      </c>
      <c r="E54" s="15" t="s">
        <v>204</v>
      </c>
      <c r="F54" s="42">
        <v>8.1</v>
      </c>
      <c r="G54" s="42">
        <v>3.4</v>
      </c>
      <c r="H54" s="42">
        <v>42.2</v>
      </c>
      <c r="I54" s="42">
        <f>(F54*4)+(G54*9)+(H54*4)</f>
        <v>231.8</v>
      </c>
      <c r="J54" s="16">
        <v>100</v>
      </c>
      <c r="K54" s="17">
        <v>100</v>
      </c>
      <c r="L54" s="6" t="s">
        <v>125</v>
      </c>
      <c r="M54" s="42">
        <f>$R$54/$K$54*F54</f>
        <v>2.9159999999999999</v>
      </c>
      <c r="N54" s="42">
        <f>$R$54/$K$54*G54</f>
        <v>1.224</v>
      </c>
      <c r="O54" s="42">
        <f>$R$54/$K$54*H54</f>
        <v>15.192</v>
      </c>
      <c r="P54" s="42">
        <f>(M54*4)+(N54*9)+(O54*4)</f>
        <v>83.448000000000008</v>
      </c>
      <c r="Q54" s="18">
        <f>VLOOKUP(L54,перечень!$B$3:$C$152,2,FALSE)</f>
        <v>88</v>
      </c>
      <c r="R54" s="17">
        <v>36</v>
      </c>
      <c r="S54" s="16">
        <f>$R$54*J54/$K$54</f>
        <v>36</v>
      </c>
      <c r="T54" s="19">
        <f t="shared" si="4"/>
        <v>3.1679999999999997</v>
      </c>
      <c r="U54" s="43">
        <f>SUM(T54)</f>
        <v>3.1679999999999997</v>
      </c>
      <c r="V54" s="217"/>
      <c r="W54" s="209"/>
    </row>
    <row r="55" spans="1:23" ht="16.5" thickTop="1" thickBot="1" x14ac:dyDescent="0.3">
      <c r="A55" s="171"/>
      <c r="B55" s="186"/>
      <c r="C55" s="14" t="s">
        <v>124</v>
      </c>
      <c r="D55" s="31" t="s">
        <v>205</v>
      </c>
      <c r="E55" s="15" t="s">
        <v>206</v>
      </c>
      <c r="F55" s="42">
        <v>6.6</v>
      </c>
      <c r="G55" s="42">
        <v>5.2</v>
      </c>
      <c r="H55" s="42">
        <v>39.799999999999997</v>
      </c>
      <c r="I55" s="42">
        <f>(F55*4)+(G55*9)+(H55*4)</f>
        <v>232.39999999999998</v>
      </c>
      <c r="J55" s="16">
        <v>100</v>
      </c>
      <c r="K55" s="17">
        <v>100</v>
      </c>
      <c r="L55" s="15" t="s">
        <v>124</v>
      </c>
      <c r="M55" s="42">
        <f>$R$55/$K$55*F55</f>
        <v>3.3</v>
      </c>
      <c r="N55" s="42">
        <f>$R$55/$K$55*G55</f>
        <v>2.6</v>
      </c>
      <c r="O55" s="42">
        <f>$R$55/$K$55*H55</f>
        <v>19.899999999999999</v>
      </c>
      <c r="P55" s="42">
        <f>(M55*4)+(N55*9)+(O55*4)</f>
        <v>116.19999999999999</v>
      </c>
      <c r="Q55" s="18">
        <f>VLOOKUP(L55,перечень!$B$3:$C$152,2,FALSE)</f>
        <v>67.28</v>
      </c>
      <c r="R55" s="17">
        <v>50</v>
      </c>
      <c r="S55" s="16">
        <f>$R$55*J55/$K$55</f>
        <v>50</v>
      </c>
      <c r="T55" s="19">
        <f t="shared" si="4"/>
        <v>3.3640000000000003</v>
      </c>
      <c r="U55" s="43">
        <f>SUM(T55)</f>
        <v>3.3640000000000003</v>
      </c>
      <c r="V55" s="217"/>
      <c r="W55" s="209"/>
    </row>
    <row r="56" spans="1:23" ht="15.75" customHeight="1" thickTop="1" x14ac:dyDescent="0.25">
      <c r="A56" s="171"/>
      <c r="B56" s="186"/>
      <c r="C56" s="173" t="s">
        <v>217</v>
      </c>
      <c r="D56" s="248" t="s">
        <v>310</v>
      </c>
      <c r="E56" s="2" t="s">
        <v>138</v>
      </c>
      <c r="F56" s="166">
        <v>0.7</v>
      </c>
      <c r="G56" s="166">
        <v>0</v>
      </c>
      <c r="H56" s="166">
        <v>11.8</v>
      </c>
      <c r="I56" s="166">
        <f t="shared" ref="I56" si="12">(F56*4)+(G56*9)+(H56*4)</f>
        <v>50</v>
      </c>
      <c r="J56" s="3">
        <v>7</v>
      </c>
      <c r="K56" s="218">
        <v>200</v>
      </c>
      <c r="L56" s="2" t="s">
        <v>138</v>
      </c>
      <c r="M56" s="166">
        <f>$R$56/$K$56*F56</f>
        <v>0.7</v>
      </c>
      <c r="N56" s="166">
        <f>$R$56/$K$56*G56</f>
        <v>0</v>
      </c>
      <c r="O56" s="166">
        <f>$R$56/$K$56*H56</f>
        <v>11.8</v>
      </c>
      <c r="P56" s="166">
        <f>(M56*4)+(N56*9)+(O56*4)</f>
        <v>50</v>
      </c>
      <c r="Q56" s="4">
        <f>VLOOKUP(L56,перечень!$B$3:$C$152,2,FALSE)</f>
        <v>95</v>
      </c>
      <c r="R56" s="199">
        <v>200</v>
      </c>
      <c r="S56" s="3">
        <f>$R$56*J56/$K$56</f>
        <v>7</v>
      </c>
      <c r="T56" s="5">
        <f t="shared" si="4"/>
        <v>0.66500000000000004</v>
      </c>
      <c r="U56" s="202">
        <f>SUM(T56:T58)</f>
        <v>11.164999999999999</v>
      </c>
      <c r="V56" s="217"/>
      <c r="W56" s="209"/>
    </row>
    <row r="57" spans="1:23" x14ac:dyDescent="0.25">
      <c r="A57" s="171"/>
      <c r="B57" s="186"/>
      <c r="C57" s="174"/>
      <c r="D57" s="249"/>
      <c r="E57" s="6" t="s">
        <v>111</v>
      </c>
      <c r="F57" s="167"/>
      <c r="G57" s="167"/>
      <c r="H57" s="167"/>
      <c r="I57" s="167"/>
      <c r="J57" s="7">
        <v>25</v>
      </c>
      <c r="K57" s="219"/>
      <c r="L57" s="6" t="s">
        <v>111</v>
      </c>
      <c r="M57" s="167"/>
      <c r="N57" s="167"/>
      <c r="O57" s="167"/>
      <c r="P57" s="167"/>
      <c r="Q57" s="8">
        <f>VLOOKUP(L57,перечень!$B$3:$C$152,2,FALSE)</f>
        <v>420</v>
      </c>
      <c r="R57" s="200"/>
      <c r="S57" s="7">
        <f>$R$56*J57/$K$56</f>
        <v>25</v>
      </c>
      <c r="T57" s="9">
        <f t="shared" si="4"/>
        <v>10.5</v>
      </c>
      <c r="U57" s="203"/>
      <c r="V57" s="217"/>
      <c r="W57" s="209"/>
    </row>
    <row r="58" spans="1:23" ht="15.75" thickBot="1" x14ac:dyDescent="0.3">
      <c r="A58" s="171"/>
      <c r="B58" s="187"/>
      <c r="C58" s="175"/>
      <c r="D58" s="250"/>
      <c r="E58" s="10"/>
      <c r="F58" s="168"/>
      <c r="G58" s="168"/>
      <c r="H58" s="168"/>
      <c r="I58" s="168"/>
      <c r="J58" s="11">
        <v>10</v>
      </c>
      <c r="K58" s="220"/>
      <c r="L58" s="10">
        <v>0</v>
      </c>
      <c r="M58" s="168"/>
      <c r="N58" s="168"/>
      <c r="O58" s="168"/>
      <c r="P58" s="168"/>
      <c r="Q58" s="12">
        <f>VLOOKUP(L58,перечень!$B$3:$C$152,2,FALSE)</f>
        <v>0</v>
      </c>
      <c r="R58" s="201"/>
      <c r="S58" s="11">
        <f>$R$56*J58/$K$56</f>
        <v>10</v>
      </c>
      <c r="T58" s="13">
        <f t="shared" si="4"/>
        <v>0</v>
      </c>
      <c r="U58" s="204"/>
      <c r="V58" s="214"/>
      <c r="W58" s="210"/>
    </row>
    <row r="59" spans="1:23" ht="15.75" thickTop="1" x14ac:dyDescent="0.25">
      <c r="A59" s="171"/>
      <c r="B59" s="188" t="s">
        <v>82</v>
      </c>
      <c r="C59" s="179"/>
      <c r="D59" s="154"/>
      <c r="E59" s="2"/>
      <c r="F59" s="166"/>
      <c r="G59" s="166"/>
      <c r="H59" s="166"/>
      <c r="I59" s="166">
        <f>(F59*4)+(G59*9)+(H59*4)</f>
        <v>0</v>
      </c>
      <c r="J59" s="3">
        <v>66</v>
      </c>
      <c r="K59" s="161">
        <v>150</v>
      </c>
      <c r="L59" s="2"/>
      <c r="M59" s="166">
        <f>$R$59/$K$59*F59</f>
        <v>0</v>
      </c>
      <c r="N59" s="166">
        <f>$R$59/$K$59*G59</f>
        <v>0</v>
      </c>
      <c r="O59" s="166">
        <f>$R$59/$K$59*H59</f>
        <v>0</v>
      </c>
      <c r="P59" s="166">
        <f>(M59*4)+(N59*9)+(O59*4)</f>
        <v>0</v>
      </c>
      <c r="Q59" s="4">
        <f>VLOOKUP(L59,перечень!$B$3:$C$152,2,FALSE)</f>
        <v>0</v>
      </c>
      <c r="R59" s="161">
        <v>0</v>
      </c>
      <c r="S59" s="3">
        <f t="shared" ref="S59:S64" si="13">$R$59*J59/$K$59</f>
        <v>0</v>
      </c>
      <c r="T59" s="5">
        <f t="shared" si="4"/>
        <v>0</v>
      </c>
      <c r="U59" s="202">
        <f>SUM(T59:T64)</f>
        <v>0</v>
      </c>
      <c r="V59" s="213">
        <f>SUM(U59:U78)</f>
        <v>0</v>
      </c>
      <c r="W59" s="208">
        <f>SUM(P59:P78)</f>
        <v>0</v>
      </c>
    </row>
    <row r="60" spans="1:23" x14ac:dyDescent="0.25">
      <c r="A60" s="171"/>
      <c r="B60" s="251"/>
      <c r="C60" s="180"/>
      <c r="D60" s="155"/>
      <c r="E60" s="6"/>
      <c r="F60" s="167"/>
      <c r="G60" s="167"/>
      <c r="H60" s="167"/>
      <c r="I60" s="167"/>
      <c r="J60" s="7">
        <v>60</v>
      </c>
      <c r="K60" s="162"/>
      <c r="L60" s="6"/>
      <c r="M60" s="167"/>
      <c r="N60" s="167"/>
      <c r="O60" s="167"/>
      <c r="P60" s="167"/>
      <c r="Q60" s="8">
        <f>VLOOKUP(L60,перечень!$B$3:$C$152,2,FALSE)</f>
        <v>0</v>
      </c>
      <c r="R60" s="162"/>
      <c r="S60" s="7">
        <f t="shared" si="13"/>
        <v>0</v>
      </c>
      <c r="T60" s="9">
        <f t="shared" si="4"/>
        <v>0</v>
      </c>
      <c r="U60" s="203"/>
      <c r="V60" s="217"/>
      <c r="W60" s="209"/>
    </row>
    <row r="61" spans="1:23" x14ac:dyDescent="0.25">
      <c r="A61" s="171"/>
      <c r="B61" s="251"/>
      <c r="C61" s="180"/>
      <c r="D61" s="155"/>
      <c r="E61" s="6"/>
      <c r="F61" s="167"/>
      <c r="G61" s="167"/>
      <c r="H61" s="167"/>
      <c r="I61" s="167"/>
      <c r="J61" s="7">
        <v>45</v>
      </c>
      <c r="K61" s="162"/>
      <c r="L61" s="6"/>
      <c r="M61" s="167"/>
      <c r="N61" s="167"/>
      <c r="O61" s="167"/>
      <c r="P61" s="167"/>
      <c r="Q61" s="8">
        <f>VLOOKUP(L61,перечень!$B$3:$C$152,2,FALSE)</f>
        <v>0</v>
      </c>
      <c r="R61" s="162"/>
      <c r="S61" s="7">
        <f t="shared" si="13"/>
        <v>0</v>
      </c>
      <c r="T61" s="9">
        <f t="shared" si="4"/>
        <v>0</v>
      </c>
      <c r="U61" s="203"/>
      <c r="V61" s="217"/>
      <c r="W61" s="209"/>
    </row>
    <row r="62" spans="1:23" x14ac:dyDescent="0.25">
      <c r="A62" s="171"/>
      <c r="B62" s="251"/>
      <c r="C62" s="180"/>
      <c r="D62" s="155"/>
      <c r="E62" s="6"/>
      <c r="F62" s="167"/>
      <c r="G62" s="167"/>
      <c r="H62" s="167"/>
      <c r="I62" s="167"/>
      <c r="J62" s="7">
        <v>5</v>
      </c>
      <c r="K62" s="162"/>
      <c r="L62" s="6"/>
      <c r="M62" s="167"/>
      <c r="N62" s="167"/>
      <c r="O62" s="167"/>
      <c r="P62" s="167"/>
      <c r="Q62" s="8">
        <f>VLOOKUP(L62,перечень!$B$3:$C$152,2,FALSE)</f>
        <v>0</v>
      </c>
      <c r="R62" s="162"/>
      <c r="S62" s="7">
        <f t="shared" si="13"/>
        <v>0</v>
      </c>
      <c r="T62" s="9">
        <f t="shared" si="4"/>
        <v>0</v>
      </c>
      <c r="U62" s="203"/>
      <c r="V62" s="217"/>
      <c r="W62" s="209"/>
    </row>
    <row r="63" spans="1:23" x14ac:dyDescent="0.25">
      <c r="A63" s="171"/>
      <c r="B63" s="251"/>
      <c r="C63" s="180"/>
      <c r="D63" s="155"/>
      <c r="E63" s="6"/>
      <c r="F63" s="167"/>
      <c r="G63" s="167"/>
      <c r="H63" s="167"/>
      <c r="I63" s="167"/>
      <c r="J63" s="7">
        <v>0.4</v>
      </c>
      <c r="K63" s="162"/>
      <c r="L63" s="6"/>
      <c r="M63" s="167"/>
      <c r="N63" s="167"/>
      <c r="O63" s="167"/>
      <c r="P63" s="167"/>
      <c r="Q63" s="8">
        <f>VLOOKUP(L63,перечень!$B$3:$C$152,2,FALSE)</f>
        <v>0</v>
      </c>
      <c r="R63" s="162"/>
      <c r="S63" s="7">
        <f t="shared" si="13"/>
        <v>0</v>
      </c>
      <c r="T63" s="9">
        <f t="shared" si="4"/>
        <v>0</v>
      </c>
      <c r="U63" s="203"/>
      <c r="V63" s="217"/>
      <c r="W63" s="209"/>
    </row>
    <row r="64" spans="1:23" ht="15.75" thickBot="1" x14ac:dyDescent="0.3">
      <c r="A64" s="171"/>
      <c r="B64" s="251"/>
      <c r="C64" s="181"/>
      <c r="D64" s="156"/>
      <c r="E64" s="10"/>
      <c r="F64" s="168"/>
      <c r="G64" s="168"/>
      <c r="H64" s="168"/>
      <c r="I64" s="168"/>
      <c r="J64" s="11">
        <v>0</v>
      </c>
      <c r="K64" s="163"/>
      <c r="L64" s="10">
        <v>0</v>
      </c>
      <c r="M64" s="168"/>
      <c r="N64" s="168"/>
      <c r="O64" s="168"/>
      <c r="P64" s="168"/>
      <c r="Q64" s="12">
        <f>VLOOKUP(L64,перечень!$B$3:$C$152,2,FALSE)</f>
        <v>0</v>
      </c>
      <c r="R64" s="163"/>
      <c r="S64" s="11">
        <f t="shared" si="13"/>
        <v>0</v>
      </c>
      <c r="T64" s="13">
        <f t="shared" si="4"/>
        <v>0</v>
      </c>
      <c r="U64" s="204"/>
      <c r="V64" s="217"/>
      <c r="W64" s="209"/>
    </row>
    <row r="65" spans="1:23" ht="15.75" thickTop="1" x14ac:dyDescent="0.25">
      <c r="A65" s="171"/>
      <c r="B65" s="251"/>
      <c r="C65" s="179"/>
      <c r="D65" s="154"/>
      <c r="E65" s="2"/>
      <c r="F65" s="166"/>
      <c r="G65" s="166"/>
      <c r="H65" s="166"/>
      <c r="I65" s="166">
        <f t="shared" ref="I65:I96" si="14">(F65*4)+(G65*9)+(H65*4)</f>
        <v>0</v>
      </c>
      <c r="J65" s="3"/>
      <c r="K65" s="161">
        <v>100</v>
      </c>
      <c r="L65" s="2"/>
      <c r="M65" s="166">
        <f>$R$65/$K$65*F65</f>
        <v>0</v>
      </c>
      <c r="N65" s="166">
        <f>$R$65/$K$65*G65</f>
        <v>0</v>
      </c>
      <c r="O65" s="166">
        <f>$R$65/$K$65*H65</f>
        <v>0</v>
      </c>
      <c r="P65" s="166">
        <f t="shared" ref="P65" si="15">(M65*4)+(N65*9)+(O65*4)</f>
        <v>0</v>
      </c>
      <c r="Q65" s="4">
        <f>VLOOKUP(L65,перечень!$B$3:$C$152,2,FALSE)</f>
        <v>0</v>
      </c>
      <c r="R65" s="161">
        <v>0</v>
      </c>
      <c r="S65" s="3">
        <f t="shared" ref="S65:S70" si="16">$R$65*J65/$K$65</f>
        <v>0</v>
      </c>
      <c r="T65" s="5">
        <f t="shared" si="4"/>
        <v>0</v>
      </c>
      <c r="U65" s="202">
        <f>SUM(T65:T70)</f>
        <v>0</v>
      </c>
      <c r="V65" s="217"/>
      <c r="W65" s="209"/>
    </row>
    <row r="66" spans="1:23" x14ac:dyDescent="0.25">
      <c r="A66" s="171"/>
      <c r="B66" s="251"/>
      <c r="C66" s="180"/>
      <c r="D66" s="155"/>
      <c r="E66" s="6"/>
      <c r="F66" s="167"/>
      <c r="G66" s="167"/>
      <c r="H66" s="167"/>
      <c r="I66" s="167"/>
      <c r="J66" s="7"/>
      <c r="K66" s="162"/>
      <c r="L66" s="6"/>
      <c r="M66" s="167"/>
      <c r="N66" s="167"/>
      <c r="O66" s="167"/>
      <c r="P66" s="167"/>
      <c r="Q66" s="8">
        <f>VLOOKUP(L66,перечень!$B$3:$C$152,2,FALSE)</f>
        <v>0</v>
      </c>
      <c r="R66" s="162"/>
      <c r="S66" s="7">
        <f t="shared" si="16"/>
        <v>0</v>
      </c>
      <c r="T66" s="9">
        <f t="shared" si="4"/>
        <v>0</v>
      </c>
      <c r="U66" s="203"/>
      <c r="V66" s="217"/>
      <c r="W66" s="209"/>
    </row>
    <row r="67" spans="1:23" x14ac:dyDescent="0.25">
      <c r="A67" s="171"/>
      <c r="B67" s="251"/>
      <c r="C67" s="180"/>
      <c r="D67" s="155"/>
      <c r="E67" s="6"/>
      <c r="F67" s="167"/>
      <c r="G67" s="167"/>
      <c r="H67" s="167"/>
      <c r="I67" s="167"/>
      <c r="J67" s="7"/>
      <c r="K67" s="162"/>
      <c r="L67" s="6"/>
      <c r="M67" s="167"/>
      <c r="N67" s="167"/>
      <c r="O67" s="167"/>
      <c r="P67" s="167"/>
      <c r="Q67" s="8">
        <f>VLOOKUP(L67,перечень!$B$3:$C$152,2,FALSE)</f>
        <v>0</v>
      </c>
      <c r="R67" s="162"/>
      <c r="S67" s="7">
        <f t="shared" si="16"/>
        <v>0</v>
      </c>
      <c r="T67" s="9">
        <f t="shared" si="4"/>
        <v>0</v>
      </c>
      <c r="U67" s="203"/>
      <c r="V67" s="217"/>
      <c r="W67" s="209"/>
    </row>
    <row r="68" spans="1:23" x14ac:dyDescent="0.25">
      <c r="A68" s="171"/>
      <c r="B68" s="251"/>
      <c r="C68" s="180"/>
      <c r="D68" s="155"/>
      <c r="E68" s="6"/>
      <c r="F68" s="167"/>
      <c r="G68" s="167"/>
      <c r="H68" s="167"/>
      <c r="I68" s="167"/>
      <c r="J68" s="7"/>
      <c r="K68" s="162"/>
      <c r="L68" s="6"/>
      <c r="M68" s="167"/>
      <c r="N68" s="167"/>
      <c r="O68" s="167"/>
      <c r="P68" s="167"/>
      <c r="Q68" s="8">
        <f>VLOOKUP(L68,перечень!$B$3:$C$152,2,FALSE)</f>
        <v>0</v>
      </c>
      <c r="R68" s="162"/>
      <c r="S68" s="7">
        <f t="shared" si="16"/>
        <v>0</v>
      </c>
      <c r="T68" s="9">
        <f t="shared" si="4"/>
        <v>0</v>
      </c>
      <c r="U68" s="203"/>
      <c r="V68" s="217"/>
      <c r="W68" s="209"/>
    </row>
    <row r="69" spans="1:23" x14ac:dyDescent="0.25">
      <c r="A69" s="171"/>
      <c r="B69" s="251"/>
      <c r="C69" s="180"/>
      <c r="D69" s="155"/>
      <c r="E69" s="6"/>
      <c r="F69" s="167"/>
      <c r="G69" s="167"/>
      <c r="H69" s="167"/>
      <c r="I69" s="167"/>
      <c r="J69" s="7"/>
      <c r="K69" s="162"/>
      <c r="L69" s="6">
        <v>0</v>
      </c>
      <c r="M69" s="167"/>
      <c r="N69" s="167"/>
      <c r="O69" s="167"/>
      <c r="P69" s="167"/>
      <c r="Q69" s="8">
        <f>VLOOKUP(L69,перечень!$B$3:$C$152,2,FALSE)</f>
        <v>0</v>
      </c>
      <c r="R69" s="162"/>
      <c r="S69" s="7">
        <f t="shared" si="16"/>
        <v>0</v>
      </c>
      <c r="T69" s="9">
        <f t="shared" si="4"/>
        <v>0</v>
      </c>
      <c r="U69" s="203"/>
      <c r="V69" s="217"/>
      <c r="W69" s="209"/>
    </row>
    <row r="70" spans="1:23" ht="15.75" thickBot="1" x14ac:dyDescent="0.3">
      <c r="A70" s="171"/>
      <c r="B70" s="251"/>
      <c r="C70" s="181"/>
      <c r="D70" s="156"/>
      <c r="E70" s="10"/>
      <c r="F70" s="168"/>
      <c r="G70" s="168"/>
      <c r="H70" s="168"/>
      <c r="I70" s="168"/>
      <c r="J70" s="11"/>
      <c r="K70" s="163"/>
      <c r="L70" s="10">
        <v>0</v>
      </c>
      <c r="M70" s="168"/>
      <c r="N70" s="168"/>
      <c r="O70" s="168"/>
      <c r="P70" s="168"/>
      <c r="Q70" s="12">
        <f>VLOOKUP(L70,перечень!$B$3:$C$152,2,FALSE)</f>
        <v>0</v>
      </c>
      <c r="R70" s="163"/>
      <c r="S70" s="11">
        <f t="shared" si="16"/>
        <v>0</v>
      </c>
      <c r="T70" s="13">
        <f t="shared" si="4"/>
        <v>0</v>
      </c>
      <c r="U70" s="204"/>
      <c r="V70" s="217"/>
      <c r="W70" s="209"/>
    </row>
    <row r="71" spans="1:23" ht="15.75" thickTop="1" x14ac:dyDescent="0.25">
      <c r="A71" s="171"/>
      <c r="B71" s="251"/>
      <c r="C71" s="240"/>
      <c r="D71" s="221"/>
      <c r="E71" s="2"/>
      <c r="F71" s="166"/>
      <c r="G71" s="166"/>
      <c r="H71" s="166"/>
      <c r="I71" s="166">
        <f t="shared" ref="I71" si="17">(F71*4)+(G71*9)+(H71*4)</f>
        <v>0</v>
      </c>
      <c r="J71" s="3">
        <v>100</v>
      </c>
      <c r="K71" s="199">
        <v>100</v>
      </c>
      <c r="L71" s="2"/>
      <c r="M71" s="166">
        <f>$R$71/$K$71*F71</f>
        <v>0</v>
      </c>
      <c r="N71" s="166">
        <f>$R$71/$K$71*G71</f>
        <v>0</v>
      </c>
      <c r="O71" s="166">
        <f>$R$71/$K$71*H71</f>
        <v>0</v>
      </c>
      <c r="P71" s="166">
        <f t="shared" ref="P71" si="18">(M71*4)+(N71*9)+(O71*4)</f>
        <v>0</v>
      </c>
      <c r="Q71" s="4">
        <f>VLOOKUP(L71,перечень!$B$3:$C$152,2,FALSE)</f>
        <v>0</v>
      </c>
      <c r="R71" s="199"/>
      <c r="S71" s="3">
        <f>$R$71*J71/$K$71</f>
        <v>0</v>
      </c>
      <c r="T71" s="5">
        <f t="shared" si="4"/>
        <v>0</v>
      </c>
      <c r="U71" s="202">
        <f>SUM(T71:T73)</f>
        <v>0</v>
      </c>
      <c r="V71" s="217"/>
      <c r="W71" s="209"/>
    </row>
    <row r="72" spans="1:23" x14ac:dyDescent="0.25">
      <c r="A72" s="171"/>
      <c r="B72" s="251"/>
      <c r="C72" s="241"/>
      <c r="D72" s="222"/>
      <c r="E72" s="6"/>
      <c r="F72" s="167"/>
      <c r="G72" s="167"/>
      <c r="H72" s="167"/>
      <c r="I72" s="167"/>
      <c r="J72" s="7">
        <v>10</v>
      </c>
      <c r="K72" s="200"/>
      <c r="L72" s="6"/>
      <c r="M72" s="167"/>
      <c r="N72" s="167"/>
      <c r="O72" s="167"/>
      <c r="P72" s="167"/>
      <c r="Q72" s="8">
        <f>VLOOKUP(L72,перечень!$B$3:$C$152,2,FALSE)</f>
        <v>0</v>
      </c>
      <c r="R72" s="200"/>
      <c r="S72" s="7">
        <f>$R$71*J72/$K$71</f>
        <v>0</v>
      </c>
      <c r="T72" s="9">
        <f t="shared" ref="T72:T77" si="19">Q72/1000*S72</f>
        <v>0</v>
      </c>
      <c r="U72" s="203"/>
      <c r="V72" s="217"/>
      <c r="W72" s="209"/>
    </row>
    <row r="73" spans="1:23" ht="15.75" thickBot="1" x14ac:dyDescent="0.3">
      <c r="A73" s="171"/>
      <c r="B73" s="251"/>
      <c r="C73" s="242"/>
      <c r="D73" s="223"/>
      <c r="E73" s="10"/>
      <c r="F73" s="168"/>
      <c r="G73" s="168"/>
      <c r="H73" s="168"/>
      <c r="I73" s="168"/>
      <c r="J73" s="11">
        <v>10</v>
      </c>
      <c r="K73" s="201"/>
      <c r="L73" s="10"/>
      <c r="M73" s="168"/>
      <c r="N73" s="168"/>
      <c r="O73" s="168"/>
      <c r="P73" s="168"/>
      <c r="Q73" s="12">
        <f>VLOOKUP(L73,перечень!$B$3:$C$152,2,FALSE)</f>
        <v>0</v>
      </c>
      <c r="R73" s="201"/>
      <c r="S73" s="11">
        <f>$R$71*J73/$K$71</f>
        <v>0</v>
      </c>
      <c r="T73" s="13">
        <f t="shared" si="19"/>
        <v>0</v>
      </c>
      <c r="U73" s="204"/>
      <c r="V73" s="217"/>
      <c r="W73" s="209"/>
    </row>
    <row r="74" spans="1:23" ht="16.5" thickTop="1" thickBot="1" x14ac:dyDescent="0.3">
      <c r="A74" s="171"/>
      <c r="B74" s="251"/>
      <c r="C74" s="14"/>
      <c r="D74" s="31"/>
      <c r="E74" s="85"/>
      <c r="F74" s="80"/>
      <c r="G74" s="80"/>
      <c r="H74" s="80"/>
      <c r="I74" s="80">
        <f>(F74*4)+(G74*9)+(H74*4)</f>
        <v>0</v>
      </c>
      <c r="J74" s="86">
        <v>100</v>
      </c>
      <c r="K74" s="81">
        <v>100</v>
      </c>
      <c r="L74" s="51"/>
      <c r="M74" s="80">
        <f>$R$74/$K$74*F74</f>
        <v>0</v>
      </c>
      <c r="N74" s="80">
        <f>$R$74/$K$74*G74</f>
        <v>0</v>
      </c>
      <c r="O74" s="80">
        <f>$R$74/$K$74*H74</f>
        <v>0</v>
      </c>
      <c r="P74" s="80">
        <f>(M74*4)+(N74*9)+(O74*4)</f>
        <v>0</v>
      </c>
      <c r="Q74" s="87">
        <f>VLOOKUP(L74,перечень!$B$3:$C$152,2,FALSE)</f>
        <v>0</v>
      </c>
      <c r="R74" s="81"/>
      <c r="S74" s="86">
        <f>$R$74*J74/$K$74</f>
        <v>0</v>
      </c>
      <c r="T74" s="88">
        <f t="shared" si="19"/>
        <v>0</v>
      </c>
      <c r="U74" s="89">
        <f>SUM(T74)</f>
        <v>0</v>
      </c>
      <c r="V74" s="217"/>
      <c r="W74" s="209"/>
    </row>
    <row r="75" spans="1:23" ht="15.75" thickTop="1" x14ac:dyDescent="0.25">
      <c r="A75" s="171"/>
      <c r="B75" s="252"/>
      <c r="C75" s="182"/>
      <c r="D75" s="154"/>
      <c r="E75" s="2"/>
      <c r="F75" s="255"/>
      <c r="G75" s="255"/>
      <c r="H75" s="255"/>
      <c r="I75" s="255">
        <f>(F75*4)+(G75*9)+(H75*4)</f>
        <v>0</v>
      </c>
      <c r="J75" s="3">
        <v>0.4</v>
      </c>
      <c r="K75" s="161">
        <v>150</v>
      </c>
      <c r="L75" s="6"/>
      <c r="M75" s="255">
        <f>$R$75/$K$75*F75</f>
        <v>0</v>
      </c>
      <c r="N75" s="255">
        <f>$R$75/$K$75*G75</f>
        <v>0</v>
      </c>
      <c r="O75" s="255">
        <f>$R$75/$K$75*H75</f>
        <v>0</v>
      </c>
      <c r="P75" s="255">
        <f>(M75*4)+(N75*9)+(O75*4)</f>
        <v>0</v>
      </c>
      <c r="Q75" s="4">
        <f>VLOOKUP(L75,перечень!$B$3:$C$152,2,FALSE)</f>
        <v>0</v>
      </c>
      <c r="R75" s="161"/>
      <c r="S75" s="3">
        <f>$R$75*J75/$K$75</f>
        <v>0</v>
      </c>
      <c r="T75" s="5">
        <f t="shared" si="19"/>
        <v>0</v>
      </c>
      <c r="U75" s="258">
        <f>SUM(T75:T77)</f>
        <v>0</v>
      </c>
      <c r="V75" s="253"/>
      <c r="W75" s="254"/>
    </row>
    <row r="76" spans="1:23" x14ac:dyDescent="0.25">
      <c r="A76" s="171"/>
      <c r="B76" s="252"/>
      <c r="C76" s="183"/>
      <c r="D76" s="155"/>
      <c r="E76" s="6"/>
      <c r="F76" s="256"/>
      <c r="G76" s="256"/>
      <c r="H76" s="256"/>
      <c r="I76" s="256"/>
      <c r="J76" s="7">
        <v>5.2</v>
      </c>
      <c r="K76" s="162"/>
      <c r="L76" s="6"/>
      <c r="M76" s="256"/>
      <c r="N76" s="256"/>
      <c r="O76" s="256"/>
      <c r="P76" s="256"/>
      <c r="Q76" s="8">
        <f>VLOOKUP(L76,перечень!$B$3:$C$152,2,FALSE)</f>
        <v>0</v>
      </c>
      <c r="R76" s="162"/>
      <c r="S76" s="7">
        <f>$R$75*J76/$K$75</f>
        <v>0</v>
      </c>
      <c r="T76" s="9">
        <f t="shared" si="19"/>
        <v>0</v>
      </c>
      <c r="U76" s="259"/>
      <c r="V76" s="253"/>
      <c r="W76" s="254"/>
    </row>
    <row r="77" spans="1:23" ht="15.75" thickBot="1" x14ac:dyDescent="0.3">
      <c r="A77" s="171"/>
      <c r="B77" s="252"/>
      <c r="C77" s="184"/>
      <c r="D77" s="156"/>
      <c r="E77" s="10"/>
      <c r="F77" s="257"/>
      <c r="G77" s="257"/>
      <c r="H77" s="257"/>
      <c r="I77" s="257"/>
      <c r="J77" s="11">
        <v>0</v>
      </c>
      <c r="K77" s="163"/>
      <c r="L77" s="10"/>
      <c r="M77" s="257"/>
      <c r="N77" s="257"/>
      <c r="O77" s="257"/>
      <c r="P77" s="257"/>
      <c r="Q77" s="12">
        <f>VLOOKUP(L77,перечень!$B$3:$C$152,2,FALSE)</f>
        <v>0</v>
      </c>
      <c r="R77" s="163"/>
      <c r="S77" s="11">
        <f>$R$75*J77/$K$75</f>
        <v>0</v>
      </c>
      <c r="T77" s="13">
        <f t="shared" si="19"/>
        <v>0</v>
      </c>
      <c r="U77" s="260"/>
      <c r="V77" s="253"/>
      <c r="W77" s="254"/>
    </row>
    <row r="78" spans="1:23" ht="16.5" thickTop="1" thickBot="1" x14ac:dyDescent="0.3">
      <c r="A78" s="171"/>
      <c r="B78" s="189"/>
      <c r="C78" s="14"/>
      <c r="D78" s="31"/>
      <c r="E78" s="15"/>
      <c r="F78" s="42"/>
      <c r="G78" s="42"/>
      <c r="H78" s="42"/>
      <c r="I78" s="42">
        <f>(F78*4)+(G78*9)+(H78*4)</f>
        <v>0</v>
      </c>
      <c r="J78" s="16">
        <v>100</v>
      </c>
      <c r="K78" s="17">
        <v>100</v>
      </c>
      <c r="L78" s="15"/>
      <c r="M78" s="42">
        <f>$R$78/$K$78*F78</f>
        <v>0</v>
      </c>
      <c r="N78" s="42">
        <f>$R$78/$K$78*G78</f>
        <v>0</v>
      </c>
      <c r="O78" s="42">
        <f>$R$78/$K$78*H78</f>
        <v>0</v>
      </c>
      <c r="P78" s="42">
        <f>(M78*4)+(N78*9)+(O78*4)</f>
        <v>0</v>
      </c>
      <c r="Q78" s="18">
        <f>VLOOKUP(L78,перечень!$B$3:$C$152,2,FALSE)</f>
        <v>0</v>
      </c>
      <c r="R78" s="17"/>
      <c r="S78" s="16">
        <f>$R$78*J78/$K$78</f>
        <v>0</v>
      </c>
      <c r="T78" s="19">
        <f t="shared" si="4"/>
        <v>0</v>
      </c>
      <c r="U78" s="43">
        <f>SUM(T78)</f>
        <v>0</v>
      </c>
      <c r="V78" s="214"/>
      <c r="W78" s="210"/>
    </row>
    <row r="79" spans="1:23" ht="15.75" thickTop="1" x14ac:dyDescent="0.25">
      <c r="A79" s="171"/>
      <c r="B79" s="185" t="s">
        <v>83</v>
      </c>
      <c r="C79" s="179"/>
      <c r="D79" s="154"/>
      <c r="E79" s="2"/>
      <c r="F79" s="166"/>
      <c r="G79" s="166"/>
      <c r="H79" s="166"/>
      <c r="I79" s="166">
        <f t="shared" si="14"/>
        <v>0</v>
      </c>
      <c r="J79" s="3">
        <v>210</v>
      </c>
      <c r="K79" s="161">
        <v>200</v>
      </c>
      <c r="L79" s="2"/>
      <c r="M79" s="166">
        <f>$R$79/$K$79*F79</f>
        <v>0</v>
      </c>
      <c r="N79" s="166">
        <f>$R$79/$K$79*G79</f>
        <v>0</v>
      </c>
      <c r="O79" s="166">
        <f>$R$79/$K$79*H79</f>
        <v>0</v>
      </c>
      <c r="P79" s="166">
        <f t="shared" ref="P79" si="20">(M79*4)+(N79*9)+(O79*4)</f>
        <v>0</v>
      </c>
      <c r="Q79" s="4">
        <f>VLOOKUP(L79,перечень!$B$3:$C$152,2,FALSE)</f>
        <v>0</v>
      </c>
      <c r="R79" s="161"/>
      <c r="S79" s="3">
        <f t="shared" ref="S79:S84" si="21">$R$79*J79/$K$79</f>
        <v>0</v>
      </c>
      <c r="T79" s="5">
        <f t="shared" si="4"/>
        <v>0</v>
      </c>
      <c r="U79" s="202">
        <f>SUM(T79:T84)</f>
        <v>0</v>
      </c>
      <c r="V79" s="213">
        <f>SUM(U79:U96)</f>
        <v>0</v>
      </c>
      <c r="W79" s="208">
        <f>SUM(P79:P96)</f>
        <v>0</v>
      </c>
    </row>
    <row r="80" spans="1:23" x14ac:dyDescent="0.25">
      <c r="A80" s="171"/>
      <c r="B80" s="186"/>
      <c r="C80" s="180"/>
      <c r="D80" s="155"/>
      <c r="E80" s="6"/>
      <c r="F80" s="167"/>
      <c r="G80" s="167"/>
      <c r="H80" s="167"/>
      <c r="I80" s="167"/>
      <c r="J80" s="7">
        <v>10</v>
      </c>
      <c r="K80" s="162"/>
      <c r="L80" s="6">
        <v>0</v>
      </c>
      <c r="M80" s="167"/>
      <c r="N80" s="167"/>
      <c r="O80" s="167"/>
      <c r="P80" s="167"/>
      <c r="Q80" s="8">
        <f>VLOOKUP(L80,перечень!$B$3:$C$152,2,FALSE)</f>
        <v>0</v>
      </c>
      <c r="R80" s="162"/>
      <c r="S80" s="7">
        <f t="shared" si="21"/>
        <v>0</v>
      </c>
      <c r="T80" s="9">
        <f t="shared" si="4"/>
        <v>0</v>
      </c>
      <c r="U80" s="203"/>
      <c r="V80" s="217"/>
      <c r="W80" s="209"/>
    </row>
    <row r="81" spans="1:23" x14ac:dyDescent="0.25">
      <c r="A81" s="171"/>
      <c r="B81" s="186"/>
      <c r="C81" s="180"/>
      <c r="D81" s="155"/>
      <c r="E81" s="6"/>
      <c r="F81" s="167"/>
      <c r="G81" s="167"/>
      <c r="H81" s="167"/>
      <c r="I81" s="167"/>
      <c r="J81" s="7">
        <v>10</v>
      </c>
      <c r="K81" s="162"/>
      <c r="L81" s="6">
        <v>0</v>
      </c>
      <c r="M81" s="167"/>
      <c r="N81" s="167"/>
      <c r="O81" s="167"/>
      <c r="P81" s="167"/>
      <c r="Q81" s="8">
        <f>VLOOKUP(L81,перечень!$B$3:$C$152,2,FALSE)</f>
        <v>0</v>
      </c>
      <c r="R81" s="162"/>
      <c r="S81" s="7">
        <f t="shared" si="21"/>
        <v>0</v>
      </c>
      <c r="T81" s="9">
        <f t="shared" si="4"/>
        <v>0</v>
      </c>
      <c r="U81" s="203"/>
      <c r="V81" s="217"/>
      <c r="W81" s="209"/>
    </row>
    <row r="82" spans="1:23" x14ac:dyDescent="0.25">
      <c r="A82" s="171"/>
      <c r="B82" s="186"/>
      <c r="C82" s="180"/>
      <c r="D82" s="155"/>
      <c r="E82" s="6"/>
      <c r="F82" s="167"/>
      <c r="G82" s="167"/>
      <c r="H82" s="167"/>
      <c r="I82" s="167"/>
      <c r="J82" s="7">
        <v>10</v>
      </c>
      <c r="K82" s="162"/>
      <c r="L82" s="6">
        <v>0</v>
      </c>
      <c r="M82" s="167"/>
      <c r="N82" s="167"/>
      <c r="O82" s="167"/>
      <c r="P82" s="167"/>
      <c r="Q82" s="8">
        <f>VLOOKUP(L82,перечень!$B$3:$C$152,2,FALSE)</f>
        <v>0</v>
      </c>
      <c r="R82" s="162"/>
      <c r="S82" s="7">
        <f t="shared" si="21"/>
        <v>0</v>
      </c>
      <c r="T82" s="9">
        <f t="shared" si="4"/>
        <v>0</v>
      </c>
      <c r="U82" s="203"/>
      <c r="V82" s="217"/>
      <c r="W82" s="209"/>
    </row>
    <row r="83" spans="1:23" x14ac:dyDescent="0.25">
      <c r="A83" s="171"/>
      <c r="B83" s="186"/>
      <c r="C83" s="180"/>
      <c r="D83" s="155"/>
      <c r="E83" s="6"/>
      <c r="F83" s="167"/>
      <c r="G83" s="167"/>
      <c r="H83" s="167"/>
      <c r="I83" s="167"/>
      <c r="J83" s="7">
        <v>10</v>
      </c>
      <c r="K83" s="162"/>
      <c r="L83" s="6">
        <v>0</v>
      </c>
      <c r="M83" s="167"/>
      <c r="N83" s="167"/>
      <c r="O83" s="167"/>
      <c r="P83" s="167"/>
      <c r="Q83" s="8">
        <f>VLOOKUP(L83,перечень!$B$3:$C$152,2,FALSE)</f>
        <v>0</v>
      </c>
      <c r="R83" s="162"/>
      <c r="S83" s="7">
        <f t="shared" si="21"/>
        <v>0</v>
      </c>
      <c r="T83" s="9">
        <f t="shared" si="4"/>
        <v>0</v>
      </c>
      <c r="U83" s="203"/>
      <c r="V83" s="217"/>
      <c r="W83" s="209"/>
    </row>
    <row r="84" spans="1:23" ht="15.75" thickBot="1" x14ac:dyDescent="0.3">
      <c r="A84" s="171"/>
      <c r="B84" s="186"/>
      <c r="C84" s="181"/>
      <c r="D84" s="156"/>
      <c r="E84" s="10"/>
      <c r="F84" s="168"/>
      <c r="G84" s="168"/>
      <c r="H84" s="168"/>
      <c r="I84" s="168"/>
      <c r="J84" s="11">
        <v>10</v>
      </c>
      <c r="K84" s="163"/>
      <c r="L84" s="10">
        <v>0</v>
      </c>
      <c r="M84" s="168"/>
      <c r="N84" s="168"/>
      <c r="O84" s="168"/>
      <c r="P84" s="168"/>
      <c r="Q84" s="12">
        <f>VLOOKUP(L84,перечень!$B$3:$C$152,2,FALSE)</f>
        <v>0</v>
      </c>
      <c r="R84" s="163"/>
      <c r="S84" s="11">
        <f t="shared" si="21"/>
        <v>0</v>
      </c>
      <c r="T84" s="13">
        <f t="shared" si="4"/>
        <v>0</v>
      </c>
      <c r="U84" s="204"/>
      <c r="V84" s="217"/>
      <c r="W84" s="209"/>
    </row>
    <row r="85" spans="1:23" ht="15.75" thickTop="1" x14ac:dyDescent="0.25">
      <c r="A85" s="171"/>
      <c r="B85" s="186"/>
      <c r="C85" s="179"/>
      <c r="D85" s="154"/>
      <c r="E85" s="2"/>
      <c r="F85" s="166"/>
      <c r="G85" s="166"/>
      <c r="H85" s="166"/>
      <c r="I85" s="166">
        <f t="shared" si="14"/>
        <v>0</v>
      </c>
      <c r="J85" s="3">
        <v>5</v>
      </c>
      <c r="K85" s="161">
        <v>60</v>
      </c>
      <c r="L85" s="2"/>
      <c r="M85" s="166">
        <f>$R$85/$K$85*F85</f>
        <v>0</v>
      </c>
      <c r="N85" s="166">
        <f>$R$85/$K$85*G85</f>
        <v>0</v>
      </c>
      <c r="O85" s="166">
        <f>$R$85/$K$85*H85</f>
        <v>0</v>
      </c>
      <c r="P85" s="166">
        <f t="shared" ref="P85" si="22">(M85*4)+(N85*9)+(O85*4)</f>
        <v>0</v>
      </c>
      <c r="Q85" s="4">
        <f>VLOOKUP(L85,перечень!$B$3:$C$152,2,FALSE)</f>
        <v>0</v>
      </c>
      <c r="R85" s="161"/>
      <c r="S85" s="3">
        <f t="shared" ref="S85:S91" si="23">$R$85*J85/$K$85</f>
        <v>0</v>
      </c>
      <c r="T85" s="5">
        <f t="shared" si="4"/>
        <v>0</v>
      </c>
      <c r="U85" s="202">
        <f>SUM(T85:T91)</f>
        <v>0</v>
      </c>
      <c r="V85" s="217"/>
      <c r="W85" s="209"/>
    </row>
    <row r="86" spans="1:23" x14ac:dyDescent="0.25">
      <c r="A86" s="171"/>
      <c r="B86" s="186"/>
      <c r="C86" s="180"/>
      <c r="D86" s="155"/>
      <c r="E86" s="6"/>
      <c r="F86" s="167"/>
      <c r="G86" s="167"/>
      <c r="H86" s="167"/>
      <c r="I86" s="167"/>
      <c r="J86" s="7">
        <v>4</v>
      </c>
      <c r="K86" s="162"/>
      <c r="L86" s="6"/>
      <c r="M86" s="167"/>
      <c r="N86" s="167"/>
      <c r="O86" s="167"/>
      <c r="P86" s="167"/>
      <c r="Q86" s="8">
        <f>VLOOKUP(L86,перечень!$B$3:$C$152,2,FALSE)</f>
        <v>0</v>
      </c>
      <c r="R86" s="162"/>
      <c r="S86" s="7">
        <f t="shared" si="23"/>
        <v>0</v>
      </c>
      <c r="T86" s="9">
        <f t="shared" si="4"/>
        <v>0</v>
      </c>
      <c r="U86" s="203"/>
      <c r="V86" s="217"/>
      <c r="W86" s="209"/>
    </row>
    <row r="87" spans="1:23" x14ac:dyDescent="0.25">
      <c r="A87" s="171"/>
      <c r="B87" s="186"/>
      <c r="C87" s="180"/>
      <c r="D87" s="155"/>
      <c r="E87" s="6"/>
      <c r="F87" s="167"/>
      <c r="G87" s="167"/>
      <c r="H87" s="167"/>
      <c r="I87" s="167"/>
      <c r="J87" s="7">
        <v>0.8</v>
      </c>
      <c r="K87" s="162"/>
      <c r="L87" s="6"/>
      <c r="M87" s="167"/>
      <c r="N87" s="167"/>
      <c r="O87" s="167"/>
      <c r="P87" s="167"/>
      <c r="Q87" s="8">
        <f>VLOOKUP(L87,перечень!$B$3:$C$152,2,FALSE)</f>
        <v>0</v>
      </c>
      <c r="R87" s="162"/>
      <c r="S87" s="7">
        <f t="shared" si="23"/>
        <v>0</v>
      </c>
      <c r="T87" s="9">
        <f t="shared" si="4"/>
        <v>0</v>
      </c>
      <c r="U87" s="203"/>
      <c r="V87" s="217"/>
      <c r="W87" s="209"/>
    </row>
    <row r="88" spans="1:23" x14ac:dyDescent="0.25">
      <c r="A88" s="171"/>
      <c r="B88" s="186"/>
      <c r="C88" s="180"/>
      <c r="D88" s="155"/>
      <c r="E88" s="6"/>
      <c r="F88" s="167"/>
      <c r="G88" s="167"/>
      <c r="H88" s="167"/>
      <c r="I88" s="167"/>
      <c r="J88" s="7">
        <v>40.5</v>
      </c>
      <c r="K88" s="162"/>
      <c r="L88" s="6"/>
      <c r="M88" s="167"/>
      <c r="N88" s="167"/>
      <c r="O88" s="167"/>
      <c r="P88" s="167"/>
      <c r="Q88" s="8">
        <f>VLOOKUP(L88,перечень!$B$3:$C$152,2,FALSE)</f>
        <v>0</v>
      </c>
      <c r="R88" s="162"/>
      <c r="S88" s="7">
        <f t="shared" si="23"/>
        <v>0</v>
      </c>
      <c r="T88" s="9">
        <f t="shared" ref="T88:T96" si="24">Q88/1000*S88</f>
        <v>0</v>
      </c>
      <c r="U88" s="203"/>
      <c r="V88" s="217"/>
      <c r="W88" s="209"/>
    </row>
    <row r="89" spans="1:23" x14ac:dyDescent="0.25">
      <c r="A89" s="171"/>
      <c r="B89" s="186"/>
      <c r="C89" s="180"/>
      <c r="D89" s="155"/>
      <c r="E89" s="6"/>
      <c r="F89" s="167"/>
      <c r="G89" s="167"/>
      <c r="H89" s="167"/>
      <c r="I89" s="167"/>
      <c r="J89" s="7">
        <v>5</v>
      </c>
      <c r="K89" s="162"/>
      <c r="L89" s="6"/>
      <c r="M89" s="167"/>
      <c r="N89" s="167"/>
      <c r="O89" s="167"/>
      <c r="P89" s="167"/>
      <c r="Q89" s="8">
        <f>VLOOKUP(L89,перечень!$B$3:$C$152,2,FALSE)</f>
        <v>0</v>
      </c>
      <c r="R89" s="162"/>
      <c r="S89" s="7">
        <f t="shared" si="23"/>
        <v>0</v>
      </c>
      <c r="T89" s="9">
        <f t="shared" si="24"/>
        <v>0</v>
      </c>
      <c r="U89" s="203"/>
      <c r="V89" s="217"/>
      <c r="W89" s="209"/>
    </row>
    <row r="90" spans="1:23" x14ac:dyDescent="0.25">
      <c r="A90" s="171"/>
      <c r="B90" s="186"/>
      <c r="C90" s="180"/>
      <c r="D90" s="155"/>
      <c r="E90" s="51"/>
      <c r="F90" s="167"/>
      <c r="G90" s="167"/>
      <c r="H90" s="167"/>
      <c r="I90" s="167"/>
      <c r="J90" s="52">
        <v>0.8</v>
      </c>
      <c r="K90" s="243"/>
      <c r="L90" s="51"/>
      <c r="M90" s="167"/>
      <c r="N90" s="167"/>
      <c r="O90" s="167"/>
      <c r="P90" s="167"/>
      <c r="Q90" s="8">
        <f>VLOOKUP(L90,перечень!$B$3:$C$152,2,FALSE)</f>
        <v>0</v>
      </c>
      <c r="R90" s="243"/>
      <c r="S90" s="52">
        <f t="shared" si="23"/>
        <v>0</v>
      </c>
      <c r="T90" s="56"/>
      <c r="U90" s="244"/>
      <c r="V90" s="217"/>
      <c r="W90" s="209"/>
    </row>
    <row r="91" spans="1:23" ht="15.75" thickBot="1" x14ac:dyDescent="0.3">
      <c r="A91" s="171"/>
      <c r="B91" s="186"/>
      <c r="C91" s="181"/>
      <c r="D91" s="156"/>
      <c r="E91" s="10"/>
      <c r="F91" s="168"/>
      <c r="G91" s="168"/>
      <c r="H91" s="168"/>
      <c r="I91" s="168"/>
      <c r="J91" s="11">
        <v>0</v>
      </c>
      <c r="K91" s="163"/>
      <c r="L91" s="10"/>
      <c r="M91" s="168"/>
      <c r="N91" s="168"/>
      <c r="O91" s="168"/>
      <c r="P91" s="168"/>
      <c r="Q91" s="12">
        <f>VLOOKUP(L91,перечень!$B$3:$C$152,2,FALSE)</f>
        <v>0</v>
      </c>
      <c r="R91" s="163"/>
      <c r="S91" s="11">
        <f t="shared" si="23"/>
        <v>0</v>
      </c>
      <c r="T91" s="13">
        <f t="shared" si="24"/>
        <v>0</v>
      </c>
      <c r="U91" s="204"/>
      <c r="V91" s="217"/>
      <c r="W91" s="209"/>
    </row>
    <row r="92" spans="1:23" ht="15.75" thickTop="1" x14ac:dyDescent="0.25">
      <c r="A92" s="171"/>
      <c r="B92" s="186"/>
      <c r="C92" s="182" t="s">
        <v>5</v>
      </c>
      <c r="D92" s="28"/>
      <c r="E92" s="2"/>
      <c r="F92" s="166"/>
      <c r="G92" s="166"/>
      <c r="H92" s="166"/>
      <c r="I92" s="166">
        <f t="shared" si="14"/>
        <v>0</v>
      </c>
      <c r="J92" s="3">
        <v>10</v>
      </c>
      <c r="K92" s="161">
        <v>30</v>
      </c>
      <c r="L92" s="2">
        <v>0</v>
      </c>
      <c r="M92" s="166">
        <f>$R$92/$K$92*F92</f>
        <v>0</v>
      </c>
      <c r="N92" s="166">
        <f>$R$92/$K$92*G92</f>
        <v>0</v>
      </c>
      <c r="O92" s="166">
        <f>$R$92/$K$92*H92</f>
        <v>0</v>
      </c>
      <c r="P92" s="166">
        <f t="shared" ref="P92" si="25">(M92*4)+(N92*9)+(O92*4)</f>
        <v>0</v>
      </c>
      <c r="Q92" s="4">
        <f>VLOOKUP(L92,перечень!$B$3:$C$152,2,FALSE)</f>
        <v>0</v>
      </c>
      <c r="R92" s="161"/>
      <c r="S92" s="3">
        <f>$R$92*J92/$K$92</f>
        <v>0</v>
      </c>
      <c r="T92" s="5">
        <f t="shared" si="24"/>
        <v>0</v>
      </c>
      <c r="U92" s="202">
        <f>SUM(T92:T94)</f>
        <v>0</v>
      </c>
      <c r="V92" s="217"/>
      <c r="W92" s="209"/>
    </row>
    <row r="93" spans="1:23" x14ac:dyDescent="0.25">
      <c r="A93" s="171"/>
      <c r="B93" s="186"/>
      <c r="C93" s="183"/>
      <c r="D93" s="29"/>
      <c r="E93" s="6"/>
      <c r="F93" s="167"/>
      <c r="G93" s="167"/>
      <c r="H93" s="167"/>
      <c r="I93" s="167"/>
      <c r="J93" s="7">
        <v>10</v>
      </c>
      <c r="K93" s="162"/>
      <c r="L93" s="6">
        <v>0</v>
      </c>
      <c r="M93" s="167"/>
      <c r="N93" s="167"/>
      <c r="O93" s="167"/>
      <c r="P93" s="167"/>
      <c r="Q93" s="8">
        <f>VLOOKUP(L93,перечень!$B$3:$C$152,2,FALSE)</f>
        <v>0</v>
      </c>
      <c r="R93" s="162"/>
      <c r="S93" s="7">
        <f>$R$92*J93/$K$92</f>
        <v>0</v>
      </c>
      <c r="T93" s="9">
        <f t="shared" si="24"/>
        <v>0</v>
      </c>
      <c r="U93" s="203"/>
      <c r="V93" s="217"/>
      <c r="W93" s="209"/>
    </row>
    <row r="94" spans="1:23" ht="15.75" thickBot="1" x14ac:dyDescent="0.3">
      <c r="A94" s="171"/>
      <c r="B94" s="186"/>
      <c r="C94" s="184"/>
      <c r="D94" s="30"/>
      <c r="E94" s="10"/>
      <c r="F94" s="168"/>
      <c r="G94" s="168"/>
      <c r="H94" s="168"/>
      <c r="I94" s="168"/>
      <c r="J94" s="11">
        <v>10</v>
      </c>
      <c r="K94" s="163"/>
      <c r="L94" s="10">
        <v>0</v>
      </c>
      <c r="M94" s="168"/>
      <c r="N94" s="168"/>
      <c r="O94" s="168"/>
      <c r="P94" s="168"/>
      <c r="Q94" s="12">
        <f>VLOOKUP(L94,перечень!$B$3:$C$152,2,FALSE)</f>
        <v>0</v>
      </c>
      <c r="R94" s="163"/>
      <c r="S94" s="11">
        <f>$R$92*J94/$K$92</f>
        <v>0</v>
      </c>
      <c r="T94" s="13">
        <f t="shared" si="24"/>
        <v>0</v>
      </c>
      <c r="U94" s="204"/>
      <c r="V94" s="217"/>
      <c r="W94" s="209"/>
    </row>
    <row r="95" spans="1:23" ht="16.5" thickTop="1" thickBot="1" x14ac:dyDescent="0.3">
      <c r="A95" s="171"/>
      <c r="B95" s="186"/>
      <c r="C95" s="14" t="s">
        <v>6</v>
      </c>
      <c r="D95" s="31"/>
      <c r="E95" s="15"/>
      <c r="F95" s="42"/>
      <c r="G95" s="42"/>
      <c r="H95" s="42"/>
      <c r="I95" s="42">
        <f t="shared" si="14"/>
        <v>0</v>
      </c>
      <c r="J95" s="16">
        <v>10</v>
      </c>
      <c r="K95" s="17">
        <v>10</v>
      </c>
      <c r="L95" s="15">
        <v>0</v>
      </c>
      <c r="M95" s="42">
        <f>$R$95/$K$95*F95</f>
        <v>0</v>
      </c>
      <c r="N95" s="42">
        <f>$R$95/$K$95*G95</f>
        <v>0</v>
      </c>
      <c r="O95" s="42">
        <f>$R$95/$K$95*H95</f>
        <v>0</v>
      </c>
      <c r="P95" s="42">
        <f t="shared" ref="P95:P96" si="26">(M95*4)+(N95*9)+(O95*4)</f>
        <v>0</v>
      </c>
      <c r="Q95" s="18">
        <f>VLOOKUP(L95,перечень!$B$3:$C$152,2,FALSE)</f>
        <v>0</v>
      </c>
      <c r="R95" s="17"/>
      <c r="S95" s="16">
        <f>$R$95*J95/$K$95</f>
        <v>0</v>
      </c>
      <c r="T95" s="19">
        <f t="shared" si="24"/>
        <v>0</v>
      </c>
      <c r="U95" s="43">
        <f>SUM(T95)</f>
        <v>0</v>
      </c>
      <c r="V95" s="217"/>
      <c r="W95" s="209"/>
    </row>
    <row r="96" spans="1:23" ht="16.5" thickTop="1" thickBot="1" x14ac:dyDescent="0.3">
      <c r="A96" s="172"/>
      <c r="B96" s="187"/>
      <c r="C96" s="14" t="s">
        <v>78</v>
      </c>
      <c r="D96" s="31"/>
      <c r="E96" s="15"/>
      <c r="F96" s="42"/>
      <c r="G96" s="42"/>
      <c r="H96" s="42"/>
      <c r="I96" s="42">
        <f t="shared" si="14"/>
        <v>0</v>
      </c>
      <c r="J96" s="16">
        <v>10</v>
      </c>
      <c r="K96" s="17">
        <v>10</v>
      </c>
      <c r="L96" s="15">
        <v>0</v>
      </c>
      <c r="M96" s="42">
        <f>$R$96/$K$96*F96</f>
        <v>0</v>
      </c>
      <c r="N96" s="42">
        <f>$R$96/$K$96*G96</f>
        <v>0</v>
      </c>
      <c r="O96" s="42">
        <f>$R$96/$K$96*H96</f>
        <v>0</v>
      </c>
      <c r="P96" s="42">
        <f t="shared" si="26"/>
        <v>0</v>
      </c>
      <c r="Q96" s="18">
        <f>VLOOKUP(L96,перечень!$B$3:$C$152,2,FALSE)</f>
        <v>0</v>
      </c>
      <c r="R96" s="17"/>
      <c r="S96" s="16">
        <f>$R$96*J96/$K$96</f>
        <v>0</v>
      </c>
      <c r="T96" s="19">
        <f t="shared" si="24"/>
        <v>0</v>
      </c>
      <c r="U96" s="43">
        <f>SUM(T96)</f>
        <v>0</v>
      </c>
      <c r="V96" s="214"/>
      <c r="W96" s="210"/>
    </row>
    <row r="97" spans="3:10" ht="15.75" thickTop="1" x14ac:dyDescent="0.25"/>
    <row r="103" spans="3:10" x14ac:dyDescent="0.25">
      <c r="C103" t="s">
        <v>251</v>
      </c>
    </row>
    <row r="104" spans="3:10" ht="15.75" x14ac:dyDescent="0.25">
      <c r="C104" s="59" t="s">
        <v>240</v>
      </c>
    </row>
    <row r="105" spans="3:10" ht="112.5" x14ac:dyDescent="0.25">
      <c r="C105" s="60" t="s">
        <v>241</v>
      </c>
      <c r="D105" s="61" t="s">
        <v>242</v>
      </c>
      <c r="E105" s="64" t="s">
        <v>243</v>
      </c>
      <c r="F105" s="65"/>
      <c r="G105" s="61" t="s">
        <v>244</v>
      </c>
      <c r="H105" s="62" t="s">
        <v>245</v>
      </c>
      <c r="I105" s="62" t="s">
        <v>246</v>
      </c>
      <c r="J105" s="62" t="s">
        <v>247</v>
      </c>
    </row>
    <row r="106" spans="3:10" x14ac:dyDescent="0.25">
      <c r="C106" s="66" t="s">
        <v>248</v>
      </c>
      <c r="D106" s="66" t="s">
        <v>254</v>
      </c>
      <c r="E106" s="66" t="s">
        <v>249</v>
      </c>
      <c r="F106" s="66" t="s">
        <v>250</v>
      </c>
      <c r="G106" s="66"/>
      <c r="H106" s="66"/>
      <c r="I106" s="66"/>
      <c r="J106" s="66"/>
    </row>
    <row r="107" spans="3:10" x14ac:dyDescent="0.25">
      <c r="C107" t="str">
        <f>D5</f>
        <v>сб. Новосибирск 2020** 54-19к-2020</v>
      </c>
      <c r="D107" s="63" t="str">
        <f>C5</f>
        <v>суп молочный с макаронными изделиями</v>
      </c>
      <c r="F107">
        <f>R5</f>
        <v>200</v>
      </c>
      <c r="G107">
        <f>P5</f>
        <v>144.32000000000002</v>
      </c>
      <c r="H107">
        <f>M5</f>
        <v>5.2600000000000007</v>
      </c>
      <c r="I107">
        <f t="shared" ref="I107:J107" si="27">N5</f>
        <v>5.5200000000000005</v>
      </c>
      <c r="J107">
        <f t="shared" si="27"/>
        <v>18.400000000000002</v>
      </c>
    </row>
    <row r="108" spans="3:10" x14ac:dyDescent="0.25">
      <c r="C108" t="str">
        <f>D11</f>
        <v xml:space="preserve">Сб. Новосибирск 2020** 54-9гн-2020  </v>
      </c>
      <c r="D108" t="str">
        <f>C11</f>
        <v>кофейный напитокс молоком</v>
      </c>
      <c r="F108">
        <f>R11</f>
        <v>200</v>
      </c>
      <c r="G108">
        <f>P11</f>
        <v>91.1</v>
      </c>
      <c r="H108">
        <f>M11</f>
        <v>3.8</v>
      </c>
      <c r="I108">
        <f t="shared" ref="I108:J108" si="28">N11</f>
        <v>3.5</v>
      </c>
      <c r="J108">
        <f t="shared" si="28"/>
        <v>11.1</v>
      </c>
    </row>
    <row r="109" spans="3:10" x14ac:dyDescent="0.25">
      <c r="C109">
        <f>D17</f>
        <v>0</v>
      </c>
      <c r="D109">
        <f>C17</f>
        <v>0</v>
      </c>
      <c r="F109">
        <f>R17</f>
        <v>0</v>
      </c>
      <c r="G109">
        <f>P17</f>
        <v>0</v>
      </c>
      <c r="H109">
        <f>M17</f>
        <v>0</v>
      </c>
      <c r="I109">
        <f t="shared" ref="I109:J111" si="29">N17</f>
        <v>0</v>
      </c>
      <c r="J109">
        <f t="shared" si="29"/>
        <v>0</v>
      </c>
    </row>
    <row r="110" spans="3:10" x14ac:dyDescent="0.25">
      <c r="C110" t="str">
        <f>D18</f>
        <v>Сб. Новосибирск 2021 54-19з-2020</v>
      </c>
      <c r="D110" t="str">
        <f>C18</f>
        <v>масло сливочное порциями</v>
      </c>
      <c r="F110">
        <f>R18</f>
        <v>10</v>
      </c>
      <c r="G110">
        <f>P18</f>
        <v>65.600000000000009</v>
      </c>
      <c r="H110">
        <f>M18</f>
        <v>0.1</v>
      </c>
      <c r="I110">
        <f t="shared" si="29"/>
        <v>7.2</v>
      </c>
      <c r="J110">
        <f t="shared" si="29"/>
        <v>0.1</v>
      </c>
    </row>
    <row r="111" spans="3:10" x14ac:dyDescent="0.25">
      <c r="C111" t="str">
        <f>D19</f>
        <v>пв</v>
      </c>
      <c r="D111" t="str">
        <f>C19</f>
        <v>фрукт свежий (апельсин)</v>
      </c>
      <c r="F111">
        <f>R19</f>
        <v>100</v>
      </c>
      <c r="G111">
        <f>P19</f>
        <v>37.799999999999997</v>
      </c>
      <c r="H111">
        <f>M19</f>
        <v>0.9</v>
      </c>
      <c r="I111">
        <f t="shared" si="29"/>
        <v>0.2</v>
      </c>
      <c r="J111">
        <f t="shared" si="29"/>
        <v>8.1</v>
      </c>
    </row>
    <row r="112" spans="3:10" x14ac:dyDescent="0.25">
      <c r="C112" t="str">
        <f>D22</f>
        <v>пв</v>
      </c>
      <c r="D112" t="str">
        <f>C22</f>
        <v>хлеб ржаной</v>
      </c>
      <c r="F112">
        <f>R22</f>
        <v>36</v>
      </c>
      <c r="G112">
        <f>P22</f>
        <v>83.448000000000008</v>
      </c>
      <c r="H112">
        <f>M22</f>
        <v>2.9159999999999999</v>
      </c>
      <c r="I112">
        <f t="shared" ref="I112:J113" si="30">N22</f>
        <v>1.224</v>
      </c>
      <c r="J112">
        <f t="shared" si="30"/>
        <v>15.192</v>
      </c>
    </row>
    <row r="113" spans="2:10" x14ac:dyDescent="0.25">
      <c r="C113" t="str">
        <f>D23</f>
        <v>пв</v>
      </c>
      <c r="D113" t="str">
        <f>C23</f>
        <v>хлеб 1с</v>
      </c>
      <c r="F113">
        <f>R23</f>
        <v>50</v>
      </c>
      <c r="G113">
        <f>P23</f>
        <v>116.19999999999999</v>
      </c>
      <c r="H113">
        <f>M23</f>
        <v>3.3</v>
      </c>
      <c r="I113">
        <f t="shared" si="30"/>
        <v>2.6</v>
      </c>
      <c r="J113">
        <f t="shared" si="30"/>
        <v>19.899999999999999</v>
      </c>
    </row>
    <row r="114" spans="2:10" x14ac:dyDescent="0.25">
      <c r="D114" s="66" t="s">
        <v>253</v>
      </c>
    </row>
    <row r="115" spans="2:10" x14ac:dyDescent="0.25">
      <c r="C115" t="str">
        <f>D24</f>
        <v>пв</v>
      </c>
      <c r="D115" t="str">
        <f>C24</f>
        <v>вода питьевая</v>
      </c>
      <c r="F115">
        <f>R24</f>
        <v>200</v>
      </c>
      <c r="G115">
        <f>P24</f>
        <v>0</v>
      </c>
      <c r="H115">
        <f t="shared" ref="H115:J116" si="31">M24</f>
        <v>0</v>
      </c>
      <c r="I115">
        <f t="shared" si="31"/>
        <v>0</v>
      </c>
      <c r="J115">
        <f t="shared" si="31"/>
        <v>0</v>
      </c>
    </row>
    <row r="116" spans="2:10" x14ac:dyDescent="0.25">
      <c r="C116">
        <f>D25</f>
        <v>0</v>
      </c>
      <c r="D116" t="str">
        <f>C25</f>
        <v>Блюдо 2</v>
      </c>
      <c r="F116">
        <f>R25</f>
        <v>0</v>
      </c>
      <c r="G116">
        <f>P25</f>
        <v>0</v>
      </c>
      <c r="H116">
        <f t="shared" si="31"/>
        <v>0</v>
      </c>
      <c r="I116">
        <f t="shared" si="31"/>
        <v>0</v>
      </c>
      <c r="J116">
        <f t="shared" si="31"/>
        <v>0</v>
      </c>
    </row>
    <row r="117" spans="2:10" x14ac:dyDescent="0.25">
      <c r="D117" s="66" t="s">
        <v>252</v>
      </c>
    </row>
    <row r="118" spans="2:10" x14ac:dyDescent="0.25">
      <c r="C118" t="str">
        <f>D26</f>
        <v>Сб. Новосибирск 2020 54-3с-2020</v>
      </c>
      <c r="D118" t="str">
        <f>C26</f>
        <v>огурец в нарезке</v>
      </c>
      <c r="F118">
        <f>R26</f>
        <v>100</v>
      </c>
      <c r="G118">
        <f>P26</f>
        <v>15.333333333333334</v>
      </c>
      <c r="H118">
        <f>M26</f>
        <v>0.83333333333333337</v>
      </c>
      <c r="I118">
        <f>N26</f>
        <v>0</v>
      </c>
      <c r="J118">
        <f>O26</f>
        <v>3</v>
      </c>
    </row>
    <row r="119" spans="2:10" x14ac:dyDescent="0.25">
      <c r="C119" t="str">
        <f>D32</f>
        <v>Сб. Новосибирск 2020 54-7с-2020</v>
      </c>
      <c r="D119" t="str">
        <f>C32</f>
        <v>суп картофельный с макаронными изделиями на куринном бульоне</v>
      </c>
      <c r="F119">
        <f>R32</f>
        <v>250</v>
      </c>
      <c r="G119">
        <f>P32</f>
        <v>139.07499999999999</v>
      </c>
      <c r="H119">
        <f>M32</f>
        <v>3.15</v>
      </c>
      <c r="I119">
        <f>N32</f>
        <v>2.375</v>
      </c>
      <c r="J119">
        <f>O32</f>
        <v>26.274999999999999</v>
      </c>
    </row>
    <row r="120" spans="2:10" x14ac:dyDescent="0.25">
      <c r="C120" t="str">
        <f>D41</f>
        <v xml:space="preserve">Сб. Новосибирск 2020 54-21м-2020 </v>
      </c>
      <c r="D120" t="str">
        <f>C41</f>
        <v>курица отварная</v>
      </c>
      <c r="F120">
        <f>R41</f>
        <v>100</v>
      </c>
      <c r="G120">
        <f>P41</f>
        <v>130.60000000000002</v>
      </c>
      <c r="H120">
        <f>M41</f>
        <v>22.900000000000002</v>
      </c>
      <c r="I120">
        <f>N41</f>
        <v>2.666666666666667</v>
      </c>
      <c r="J120">
        <f>O41</f>
        <v>3.75</v>
      </c>
    </row>
    <row r="121" spans="2:10" x14ac:dyDescent="0.25">
      <c r="C121" t="str">
        <f>D45</f>
        <v>Сб. Новосибирсск 2020 54-12г-2020</v>
      </c>
      <c r="D121" t="str">
        <f>C45</f>
        <v>каша пшённая рассыпчатая</v>
      </c>
      <c r="F121">
        <f>R45</f>
        <v>200</v>
      </c>
      <c r="G121">
        <f>P45</f>
        <v>315.33333333333331</v>
      </c>
      <c r="H121">
        <f>M45</f>
        <v>8.7999999999999989</v>
      </c>
      <c r="I121">
        <f>N45</f>
        <v>9.1999999999999993</v>
      </c>
      <c r="J121">
        <f>O45</f>
        <v>49.333333333333329</v>
      </c>
    </row>
    <row r="122" spans="2:10" x14ac:dyDescent="0.25">
      <c r="C122">
        <f>D51</f>
        <v>0</v>
      </c>
      <c r="D122">
        <f>C51</f>
        <v>0</v>
      </c>
      <c r="F122">
        <f>R51</f>
        <v>0</v>
      </c>
      <c r="G122">
        <f>P51</f>
        <v>0</v>
      </c>
      <c r="H122">
        <f>M51</f>
        <v>0</v>
      </c>
      <c r="I122">
        <f>N51</f>
        <v>0</v>
      </c>
      <c r="J122">
        <f>O51</f>
        <v>0</v>
      </c>
    </row>
    <row r="123" spans="2:10" x14ac:dyDescent="0.25">
      <c r="C123" t="str">
        <f>D54</f>
        <v>пв</v>
      </c>
      <c r="D123" t="str">
        <f>C54</f>
        <v>хлеб ржаной</v>
      </c>
      <c r="F123">
        <f>R54</f>
        <v>36</v>
      </c>
      <c r="G123">
        <f>P54</f>
        <v>83.448000000000008</v>
      </c>
      <c r="H123">
        <f t="shared" ref="H123:J125" si="32">M54</f>
        <v>2.9159999999999999</v>
      </c>
      <c r="I123">
        <f t="shared" si="32"/>
        <v>1.224</v>
      </c>
      <c r="J123">
        <f t="shared" si="32"/>
        <v>15.192</v>
      </c>
    </row>
    <row r="124" spans="2:10" x14ac:dyDescent="0.25">
      <c r="C124" t="str">
        <f>D55</f>
        <v>пв</v>
      </c>
      <c r="D124" t="str">
        <f>C55</f>
        <v>хлеб 1с</v>
      </c>
      <c r="F124">
        <f>R55</f>
        <v>50</v>
      </c>
      <c r="G124">
        <f>P55</f>
        <v>116.19999999999999</v>
      </c>
      <c r="H124">
        <f t="shared" si="32"/>
        <v>3.3</v>
      </c>
      <c r="I124">
        <f t="shared" si="32"/>
        <v>2.6</v>
      </c>
      <c r="J124">
        <f t="shared" si="32"/>
        <v>19.899999999999999</v>
      </c>
    </row>
    <row r="125" spans="2:10" x14ac:dyDescent="0.25">
      <c r="C125" t="str">
        <f>D56</f>
        <v>Сб. Новосибирск 2020  54-5хн-2020</v>
      </c>
      <c r="D125" t="str">
        <f>C56</f>
        <v>компот из кураги</v>
      </c>
      <c r="F125">
        <f>R56</f>
        <v>200</v>
      </c>
      <c r="G125">
        <f>P56</f>
        <v>50</v>
      </c>
      <c r="H125">
        <f t="shared" si="32"/>
        <v>0.7</v>
      </c>
      <c r="I125">
        <f t="shared" si="32"/>
        <v>0</v>
      </c>
      <c r="J125">
        <f t="shared" si="32"/>
        <v>11.8</v>
      </c>
    </row>
    <row r="126" spans="2:10" x14ac:dyDescent="0.25">
      <c r="D126" s="66" t="s">
        <v>255</v>
      </c>
    </row>
    <row r="127" spans="2:10" x14ac:dyDescent="0.25">
      <c r="B127">
        <v>59</v>
      </c>
      <c r="C127">
        <f>D59</f>
        <v>0</v>
      </c>
      <c r="D127">
        <f>C59</f>
        <v>0</v>
      </c>
      <c r="F127">
        <f>R59</f>
        <v>0</v>
      </c>
      <c r="G127">
        <f>P59</f>
        <v>0</v>
      </c>
      <c r="H127">
        <f>M59</f>
        <v>0</v>
      </c>
      <c r="I127">
        <f>N59</f>
        <v>0</v>
      </c>
      <c r="J127">
        <f>O56</f>
        <v>11.8</v>
      </c>
    </row>
    <row r="128" spans="2:10" x14ac:dyDescent="0.25">
      <c r="B128">
        <v>65</v>
      </c>
      <c r="C128">
        <f>D65</f>
        <v>0</v>
      </c>
      <c r="D128">
        <f>C65</f>
        <v>0</v>
      </c>
      <c r="F128">
        <f>R65</f>
        <v>0</v>
      </c>
      <c r="G128">
        <f>P65</f>
        <v>0</v>
      </c>
      <c r="H128">
        <f>M65</f>
        <v>0</v>
      </c>
      <c r="I128">
        <f>N65</f>
        <v>0</v>
      </c>
      <c r="J128">
        <f>O65</f>
        <v>0</v>
      </c>
    </row>
    <row r="129" spans="2:10" x14ac:dyDescent="0.25">
      <c r="B129">
        <v>71</v>
      </c>
      <c r="C129">
        <f>D71</f>
        <v>0</v>
      </c>
      <c r="D129">
        <f>C71</f>
        <v>0</v>
      </c>
      <c r="F129">
        <f>R71</f>
        <v>0</v>
      </c>
      <c r="G129">
        <f>P71</f>
        <v>0</v>
      </c>
      <c r="H129">
        <f>M71</f>
        <v>0</v>
      </c>
      <c r="I129">
        <f>N71</f>
        <v>0</v>
      </c>
      <c r="J129">
        <f>O71</f>
        <v>0</v>
      </c>
    </row>
    <row r="130" spans="2:10" x14ac:dyDescent="0.25">
      <c r="B130">
        <v>74</v>
      </c>
      <c r="C130">
        <f>D74</f>
        <v>0</v>
      </c>
      <c r="D130">
        <f>C74</f>
        <v>0</v>
      </c>
      <c r="F130">
        <f>R74</f>
        <v>0</v>
      </c>
      <c r="G130">
        <f>P74</f>
        <v>0</v>
      </c>
      <c r="H130">
        <f>M74</f>
        <v>0</v>
      </c>
      <c r="I130">
        <f>N74</f>
        <v>0</v>
      </c>
      <c r="J130">
        <f>O74</f>
        <v>0</v>
      </c>
    </row>
    <row r="131" spans="2:10" x14ac:dyDescent="0.25">
      <c r="B131">
        <v>75</v>
      </c>
      <c r="C131">
        <f>D78</f>
        <v>0</v>
      </c>
      <c r="D131">
        <f>C78</f>
        <v>0</v>
      </c>
      <c r="F131">
        <f>R78</f>
        <v>0</v>
      </c>
      <c r="G131">
        <f>P78</f>
        <v>0</v>
      </c>
      <c r="H131">
        <f t="shared" ref="H131:J131" si="33">M78</f>
        <v>0</v>
      </c>
      <c r="I131">
        <f t="shared" si="33"/>
        <v>0</v>
      </c>
      <c r="J131">
        <f t="shared" si="33"/>
        <v>0</v>
      </c>
    </row>
    <row r="132" spans="2:10" x14ac:dyDescent="0.25">
      <c r="D132" s="66" t="s">
        <v>256</v>
      </c>
    </row>
    <row r="133" spans="2:10" x14ac:dyDescent="0.25">
      <c r="B133">
        <v>76</v>
      </c>
      <c r="C133">
        <f>INDEX(D:D,$B$133)</f>
        <v>0</v>
      </c>
      <c r="D133">
        <f>INDEX(C:C,B133)</f>
        <v>0</v>
      </c>
      <c r="F133">
        <f>INDEX(R:R,B133)</f>
        <v>0</v>
      </c>
      <c r="G133">
        <f>INDEX(P:P,B133)</f>
        <v>0</v>
      </c>
      <c r="H133">
        <f>INDEX(M:M,B133)</f>
        <v>0</v>
      </c>
      <c r="I133">
        <f>INDEX(N:N,B133)</f>
        <v>0</v>
      </c>
      <c r="J133">
        <f>INDEX(O:O,B133)</f>
        <v>0</v>
      </c>
    </row>
    <row r="134" spans="2:10" x14ac:dyDescent="0.25">
      <c r="B134">
        <v>82</v>
      </c>
      <c r="C134">
        <f>INDEX(D:D,$B$134)</f>
        <v>0</v>
      </c>
      <c r="D134">
        <f>INDEX(C:C,B134)</f>
        <v>0</v>
      </c>
      <c r="F134">
        <f>INDEX(R:R,B134)</f>
        <v>0</v>
      </c>
      <c r="G134">
        <f>INDEX(P:P,B134)</f>
        <v>0</v>
      </c>
      <c r="H134">
        <f>INDEX(M:M,B134)</f>
        <v>0</v>
      </c>
      <c r="I134">
        <f>INDEX(N:N,B134)</f>
        <v>0</v>
      </c>
      <c r="J134">
        <f>INDEX(O:O,B134)</f>
        <v>0</v>
      </c>
    </row>
    <row r="135" spans="2:10" x14ac:dyDescent="0.25">
      <c r="B135">
        <v>88</v>
      </c>
      <c r="C135">
        <f>INDEX(D:D,$B$135)</f>
        <v>0</v>
      </c>
      <c r="D135">
        <f>INDEX(C:C,B135)</f>
        <v>0</v>
      </c>
      <c r="F135">
        <f>INDEX(R:R,B135)</f>
        <v>0</v>
      </c>
      <c r="G135">
        <f>INDEX(P:P,B135)</f>
        <v>0</v>
      </c>
      <c r="H135">
        <f>INDEX(M:M,B135)</f>
        <v>0</v>
      </c>
      <c r="I135">
        <f>INDEX(N:N,B135)</f>
        <v>0</v>
      </c>
      <c r="J135">
        <f>INDEX(O:O,B135)</f>
        <v>0</v>
      </c>
    </row>
    <row r="136" spans="2:10" x14ac:dyDescent="0.25">
      <c r="B136">
        <v>91</v>
      </c>
      <c r="C136">
        <f>INDEX(D:D,$B$136)</f>
        <v>0</v>
      </c>
      <c r="D136">
        <f>INDEX(C:C,B136)</f>
        <v>0</v>
      </c>
      <c r="F136">
        <f>INDEX(R:R,B136)</f>
        <v>0</v>
      </c>
      <c r="G136">
        <f>INDEX(P:P,B136)</f>
        <v>0</v>
      </c>
      <c r="H136">
        <f>INDEX(M:M,B136)</f>
        <v>0</v>
      </c>
      <c r="I136">
        <f>INDEX(N:N,B136)</f>
        <v>0</v>
      </c>
      <c r="J136">
        <f>INDEX(O:O,B136)</f>
        <v>0</v>
      </c>
    </row>
    <row r="137" spans="2:10" x14ac:dyDescent="0.25">
      <c r="B137">
        <v>92</v>
      </c>
      <c r="C137">
        <f>INDEX(D:D,$B$137)</f>
        <v>0</v>
      </c>
      <c r="D137" t="str">
        <f>INDEX(C:C,B137)</f>
        <v>Блюдо 3</v>
      </c>
      <c r="F137">
        <f>INDEX(R:R,B137)</f>
        <v>0</v>
      </c>
      <c r="G137">
        <f>INDEX(P:P,B137)</f>
        <v>0</v>
      </c>
      <c r="H137">
        <f>INDEX(M:M,B137)</f>
        <v>0</v>
      </c>
      <c r="I137">
        <f>INDEX(N:N,B137)</f>
        <v>0</v>
      </c>
      <c r="J137">
        <f>INDEX(O:O,B137)</f>
        <v>0</v>
      </c>
    </row>
  </sheetData>
  <mergeCells count="248">
    <mergeCell ref="C75:C77"/>
    <mergeCell ref="D75:D77"/>
    <mergeCell ref="F75:F77"/>
    <mergeCell ref="G75:G77"/>
    <mergeCell ref="H75:H77"/>
    <mergeCell ref="I75:I77"/>
    <mergeCell ref="M75:M77"/>
    <mergeCell ref="N75:N77"/>
    <mergeCell ref="O75:O77"/>
    <mergeCell ref="K75:K77"/>
    <mergeCell ref="D19:D21"/>
    <mergeCell ref="M92:M94"/>
    <mergeCell ref="N92:N94"/>
    <mergeCell ref="O92:O94"/>
    <mergeCell ref="P92:P94"/>
    <mergeCell ref="R92:R94"/>
    <mergeCell ref="U92:U94"/>
    <mergeCell ref="C92:C94"/>
    <mergeCell ref="F92:F94"/>
    <mergeCell ref="G92:G94"/>
    <mergeCell ref="H92:H94"/>
    <mergeCell ref="I92:I94"/>
    <mergeCell ref="K92:K94"/>
    <mergeCell ref="M85:M91"/>
    <mergeCell ref="N85:N91"/>
    <mergeCell ref="O85:O91"/>
    <mergeCell ref="P85:P91"/>
    <mergeCell ref="R85:R91"/>
    <mergeCell ref="U85:U91"/>
    <mergeCell ref="C85:C91"/>
    <mergeCell ref="F85:F91"/>
    <mergeCell ref="G85:G91"/>
    <mergeCell ref="H85:H91"/>
    <mergeCell ref="I85:I91"/>
    <mergeCell ref="O79:O84"/>
    <mergeCell ref="P79:P84"/>
    <mergeCell ref="R79:R84"/>
    <mergeCell ref="U79:U84"/>
    <mergeCell ref="V79:V96"/>
    <mergeCell ref="W79:W96"/>
    <mergeCell ref="U71:U73"/>
    <mergeCell ref="K71:K73"/>
    <mergeCell ref="M71:M73"/>
    <mergeCell ref="N71:N73"/>
    <mergeCell ref="O71:O73"/>
    <mergeCell ref="P71:P73"/>
    <mergeCell ref="R71:R73"/>
    <mergeCell ref="V59:V78"/>
    <mergeCell ref="W59:W78"/>
    <mergeCell ref="P59:P64"/>
    <mergeCell ref="R59:R64"/>
    <mergeCell ref="P75:P77"/>
    <mergeCell ref="R75:R77"/>
    <mergeCell ref="U75:U77"/>
    <mergeCell ref="B79:B96"/>
    <mergeCell ref="C79:C84"/>
    <mergeCell ref="F79:F84"/>
    <mergeCell ref="G79:G84"/>
    <mergeCell ref="H79:H84"/>
    <mergeCell ref="I79:I84"/>
    <mergeCell ref="K79:K84"/>
    <mergeCell ref="M79:M84"/>
    <mergeCell ref="N79:N84"/>
    <mergeCell ref="K85:K91"/>
    <mergeCell ref="D85:D91"/>
    <mergeCell ref="B59:B78"/>
    <mergeCell ref="D79:D84"/>
    <mergeCell ref="N65:N70"/>
    <mergeCell ref="O65:O70"/>
    <mergeCell ref="P65:P70"/>
    <mergeCell ref="R65:R70"/>
    <mergeCell ref="U65:U70"/>
    <mergeCell ref="C71:C73"/>
    <mergeCell ref="F71:F73"/>
    <mergeCell ref="G71:G73"/>
    <mergeCell ref="H71:H73"/>
    <mergeCell ref="I71:I73"/>
    <mergeCell ref="U59:U64"/>
    <mergeCell ref="C65:C70"/>
    <mergeCell ref="F65:F70"/>
    <mergeCell ref="G65:G70"/>
    <mergeCell ref="H65:H70"/>
    <mergeCell ref="I65:I70"/>
    <mergeCell ref="K65:K70"/>
    <mergeCell ref="M65:M70"/>
    <mergeCell ref="K59:K64"/>
    <mergeCell ref="M59:M64"/>
    <mergeCell ref="N59:N64"/>
    <mergeCell ref="O59:O64"/>
    <mergeCell ref="C59:C64"/>
    <mergeCell ref="F59:F64"/>
    <mergeCell ref="G59:G64"/>
    <mergeCell ref="H59:H64"/>
    <mergeCell ref="I59:I64"/>
    <mergeCell ref="D59:D64"/>
    <mergeCell ref="D71:D73"/>
    <mergeCell ref="D65:D70"/>
    <mergeCell ref="C45:C50"/>
    <mergeCell ref="F45:F50"/>
    <mergeCell ref="G45:G50"/>
    <mergeCell ref="H45:H50"/>
    <mergeCell ref="I45:I50"/>
    <mergeCell ref="M56:M58"/>
    <mergeCell ref="C56:C58"/>
    <mergeCell ref="F56:F58"/>
    <mergeCell ref="G56:G58"/>
    <mergeCell ref="H56:H58"/>
    <mergeCell ref="I56:I58"/>
    <mergeCell ref="K56:K58"/>
    <mergeCell ref="D51:D53"/>
    <mergeCell ref="D56:D58"/>
    <mergeCell ref="C51:C53"/>
    <mergeCell ref="F51:F53"/>
    <mergeCell ref="G51:G53"/>
    <mergeCell ref="H51:H53"/>
    <mergeCell ref="I51:I53"/>
    <mergeCell ref="M51:M53"/>
    <mergeCell ref="P51:P53"/>
    <mergeCell ref="R51:R53"/>
    <mergeCell ref="U51:U53"/>
    <mergeCell ref="K41:K44"/>
    <mergeCell ref="M45:M50"/>
    <mergeCell ref="N45:N50"/>
    <mergeCell ref="O45:O50"/>
    <mergeCell ref="P45:P50"/>
    <mergeCell ref="R45:R50"/>
    <mergeCell ref="U45:U50"/>
    <mergeCell ref="K45:K50"/>
    <mergeCell ref="K51:K53"/>
    <mergeCell ref="N32:N40"/>
    <mergeCell ref="O32:O40"/>
    <mergeCell ref="P32:P40"/>
    <mergeCell ref="R32:R40"/>
    <mergeCell ref="U32:U40"/>
    <mergeCell ref="U26:U31"/>
    <mergeCell ref="V26:V58"/>
    <mergeCell ref="W26:W58"/>
    <mergeCell ref="N26:N31"/>
    <mergeCell ref="O26:O31"/>
    <mergeCell ref="P26:P31"/>
    <mergeCell ref="R26:R31"/>
    <mergeCell ref="N41:N44"/>
    <mergeCell ref="O41:O44"/>
    <mergeCell ref="P41:P44"/>
    <mergeCell ref="R41:R44"/>
    <mergeCell ref="U41:U44"/>
    <mergeCell ref="N56:N58"/>
    <mergeCell ref="O56:O58"/>
    <mergeCell ref="P56:P58"/>
    <mergeCell ref="R56:R58"/>
    <mergeCell ref="U56:U58"/>
    <mergeCell ref="N51:N53"/>
    <mergeCell ref="O51:O53"/>
    <mergeCell ref="I32:I40"/>
    <mergeCell ref="C41:C44"/>
    <mergeCell ref="F41:F44"/>
    <mergeCell ref="G41:G44"/>
    <mergeCell ref="H41:H44"/>
    <mergeCell ref="I41:I44"/>
    <mergeCell ref="K32:K40"/>
    <mergeCell ref="K26:K31"/>
    <mergeCell ref="M26:M31"/>
    <mergeCell ref="M32:M40"/>
    <mergeCell ref="M41:M44"/>
    <mergeCell ref="D41:D44"/>
    <mergeCell ref="W24:W25"/>
    <mergeCell ref="W5:W23"/>
    <mergeCell ref="N5:N10"/>
    <mergeCell ref="O5:O10"/>
    <mergeCell ref="P5:P10"/>
    <mergeCell ref="R5:R10"/>
    <mergeCell ref="M19:M21"/>
    <mergeCell ref="N19:N21"/>
    <mergeCell ref="O19:O21"/>
    <mergeCell ref="P19:P21"/>
    <mergeCell ref="R19:R21"/>
    <mergeCell ref="U19:U21"/>
    <mergeCell ref="M5:M10"/>
    <mergeCell ref="M11:M16"/>
    <mergeCell ref="N11:N16"/>
    <mergeCell ref="O11:O16"/>
    <mergeCell ref="K11:K16"/>
    <mergeCell ref="K5:K10"/>
    <mergeCell ref="P11:P16"/>
    <mergeCell ref="R11:R16"/>
    <mergeCell ref="U11:U16"/>
    <mergeCell ref="U5:U10"/>
    <mergeCell ref="V5:V23"/>
    <mergeCell ref="A5:A96"/>
    <mergeCell ref="B5:B23"/>
    <mergeCell ref="C5:C10"/>
    <mergeCell ref="D5:D10"/>
    <mergeCell ref="F5:F10"/>
    <mergeCell ref="G5:G10"/>
    <mergeCell ref="H5:H10"/>
    <mergeCell ref="I5:I10"/>
    <mergeCell ref="C19:C21"/>
    <mergeCell ref="F19:F21"/>
    <mergeCell ref="G19:G21"/>
    <mergeCell ref="H19:H21"/>
    <mergeCell ref="I19:I21"/>
    <mergeCell ref="K19:K21"/>
    <mergeCell ref="B24:B25"/>
    <mergeCell ref="V24:V25"/>
    <mergeCell ref="B26:B58"/>
    <mergeCell ref="B3:C3"/>
    <mergeCell ref="D3:D4"/>
    <mergeCell ref="F3:F4"/>
    <mergeCell ref="G3:G4"/>
    <mergeCell ref="H3:H4"/>
    <mergeCell ref="I3:I4"/>
    <mergeCell ref="D45:D50"/>
    <mergeCell ref="C11:C16"/>
    <mergeCell ref="D11:D16"/>
    <mergeCell ref="F11:F16"/>
    <mergeCell ref="G11:G16"/>
    <mergeCell ref="H11:H16"/>
    <mergeCell ref="I11:I16"/>
    <mergeCell ref="C26:C31"/>
    <mergeCell ref="D26:D31"/>
    <mergeCell ref="F26:F31"/>
    <mergeCell ref="G26:G31"/>
    <mergeCell ref="H26:H31"/>
    <mergeCell ref="I26:I31"/>
    <mergeCell ref="C32:C40"/>
    <mergeCell ref="D32:D40"/>
    <mergeCell ref="F32:F40"/>
    <mergeCell ref="G32:G40"/>
    <mergeCell ref="H32:H40"/>
    <mergeCell ref="E1:K1"/>
    <mergeCell ref="L1:S1"/>
    <mergeCell ref="V1:W1"/>
    <mergeCell ref="E2:E4"/>
    <mergeCell ref="F2:I2"/>
    <mergeCell ref="L2:L4"/>
    <mergeCell ref="M2:P2"/>
    <mergeCell ref="Q2:S2"/>
    <mergeCell ref="J3:J4"/>
    <mergeCell ref="K3:K4"/>
    <mergeCell ref="T3:T4"/>
    <mergeCell ref="U3:U4"/>
    <mergeCell ref="N3:N4"/>
    <mergeCell ref="O3:O4"/>
    <mergeCell ref="Q3:Q4"/>
    <mergeCell ref="R3:R4"/>
    <mergeCell ref="S3:S4"/>
    <mergeCell ref="P3:P4"/>
    <mergeCell ref="M3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4"/>
  <sheetViews>
    <sheetView topLeftCell="A22" zoomScale="64" zoomScaleNormal="64" workbookViewId="0">
      <selection activeCell="R39" sqref="R39:R42"/>
    </sheetView>
  </sheetViews>
  <sheetFormatPr defaultRowHeight="15" x14ac:dyDescent="0.25"/>
  <cols>
    <col min="2" max="2" width="14.42578125" customWidth="1"/>
    <col min="3" max="3" width="23.42578125" customWidth="1"/>
    <col min="4" max="4" width="17.42578125" customWidth="1"/>
    <col min="5" max="5" width="23" customWidth="1"/>
    <col min="12" max="12" width="25.42578125" customWidth="1"/>
    <col min="17" max="17" width="14.85546875" customWidth="1"/>
    <col min="22" max="23" width="9.140625" style="27"/>
  </cols>
  <sheetData>
    <row r="1" spans="1:25" ht="16.5" thickTop="1" thickBot="1" x14ac:dyDescent="0.3">
      <c r="A1" s="27"/>
      <c r="B1" s="27"/>
      <c r="C1" s="27"/>
      <c r="D1" s="27"/>
      <c r="E1" s="227" t="s">
        <v>84</v>
      </c>
      <c r="F1" s="228"/>
      <c r="G1" s="228"/>
      <c r="H1" s="228"/>
      <c r="I1" s="228"/>
      <c r="J1" s="228"/>
      <c r="K1" s="229"/>
      <c r="L1" s="227" t="s">
        <v>196</v>
      </c>
      <c r="M1" s="228"/>
      <c r="N1" s="228"/>
      <c r="O1" s="228"/>
      <c r="P1" s="228"/>
      <c r="Q1" s="228"/>
      <c r="R1" s="228"/>
      <c r="S1" s="229"/>
      <c r="T1" s="27"/>
      <c r="U1" s="27"/>
      <c r="V1" s="224" t="s">
        <v>200</v>
      </c>
      <c r="W1" s="225"/>
    </row>
    <row r="2" spans="1:25" ht="60.75" thickTop="1" x14ac:dyDescent="0.25">
      <c r="A2" s="27"/>
      <c r="B2" s="27"/>
      <c r="C2" s="27"/>
      <c r="D2" s="39" t="s">
        <v>84</v>
      </c>
      <c r="E2" s="230" t="s">
        <v>22</v>
      </c>
      <c r="F2" s="164" t="s">
        <v>195</v>
      </c>
      <c r="G2" s="165"/>
      <c r="H2" s="165"/>
      <c r="I2" s="226"/>
      <c r="J2" s="40"/>
      <c r="K2" s="41"/>
      <c r="L2" s="235" t="s">
        <v>75</v>
      </c>
      <c r="M2" s="164" t="s">
        <v>195</v>
      </c>
      <c r="N2" s="165"/>
      <c r="O2" s="165"/>
      <c r="P2" s="165"/>
      <c r="Q2" s="236" t="s">
        <v>199</v>
      </c>
      <c r="R2" s="237"/>
      <c r="S2" s="238"/>
      <c r="T2" s="27"/>
      <c r="U2" s="27"/>
      <c r="V2" s="45" t="s">
        <v>201</v>
      </c>
      <c r="W2" s="46" t="s">
        <v>198</v>
      </c>
    </row>
    <row r="3" spans="1:25" ht="15.75" thickBot="1" x14ac:dyDescent="0.3">
      <c r="A3" s="1"/>
      <c r="B3" s="157" t="s">
        <v>85</v>
      </c>
      <c r="C3" s="157"/>
      <c r="D3" s="169" t="s">
        <v>93</v>
      </c>
      <c r="E3" s="231"/>
      <c r="F3" s="233" t="s">
        <v>191</v>
      </c>
      <c r="G3" s="233" t="s">
        <v>192</v>
      </c>
      <c r="H3" s="233" t="s">
        <v>193</v>
      </c>
      <c r="I3" s="211" t="s">
        <v>194</v>
      </c>
      <c r="J3" s="193" t="s">
        <v>74</v>
      </c>
      <c r="K3" s="205" t="s">
        <v>88</v>
      </c>
      <c r="L3" s="167"/>
      <c r="M3" s="211" t="s">
        <v>191</v>
      </c>
      <c r="N3" s="211" t="s">
        <v>192</v>
      </c>
      <c r="O3" s="211" t="s">
        <v>193</v>
      </c>
      <c r="P3" s="211" t="s">
        <v>194</v>
      </c>
      <c r="Q3" s="195" t="s">
        <v>86</v>
      </c>
      <c r="R3" s="205" t="s">
        <v>76</v>
      </c>
      <c r="S3" s="193" t="s">
        <v>89</v>
      </c>
      <c r="T3" s="195" t="s">
        <v>87</v>
      </c>
      <c r="U3" s="197" t="s">
        <v>77</v>
      </c>
      <c r="V3" s="47">
        <f>V5+V23+V25+V57+V75</f>
        <v>156.27683666666667</v>
      </c>
      <c r="W3" s="50">
        <f>W5+W23+W25+W57+W75</f>
        <v>1435.1069999999997</v>
      </c>
    </row>
    <row r="4" spans="1:25" ht="76.5" thickTop="1" thickBot="1" x14ac:dyDescent="0.3">
      <c r="A4" s="36" t="s">
        <v>94</v>
      </c>
      <c r="B4" s="35" t="s">
        <v>21</v>
      </c>
      <c r="C4" s="37" t="s">
        <v>2</v>
      </c>
      <c r="D4" s="156"/>
      <c r="E4" s="232"/>
      <c r="F4" s="234"/>
      <c r="G4" s="234"/>
      <c r="H4" s="234"/>
      <c r="I4" s="212"/>
      <c r="J4" s="239"/>
      <c r="K4" s="206"/>
      <c r="L4" s="168"/>
      <c r="M4" s="212"/>
      <c r="N4" s="212"/>
      <c r="O4" s="212"/>
      <c r="P4" s="212"/>
      <c r="Q4" s="196"/>
      <c r="R4" s="207"/>
      <c r="S4" s="194"/>
      <c r="T4" s="196"/>
      <c r="U4" s="198"/>
      <c r="V4" s="38" t="s">
        <v>190</v>
      </c>
      <c r="W4" s="44" t="s">
        <v>197</v>
      </c>
      <c r="Y4" t="s">
        <v>426</v>
      </c>
    </row>
    <row r="5" spans="1:25" ht="15.75" thickTop="1" x14ac:dyDescent="0.25">
      <c r="A5" s="170" t="s">
        <v>95</v>
      </c>
      <c r="B5" s="185" t="s">
        <v>7</v>
      </c>
      <c r="C5" s="179" t="s">
        <v>311</v>
      </c>
      <c r="D5" s="154" t="s">
        <v>424</v>
      </c>
      <c r="E5" s="2" t="s">
        <v>312</v>
      </c>
      <c r="F5" s="166">
        <v>8.3000000000000007</v>
      </c>
      <c r="G5" s="166">
        <v>12.6</v>
      </c>
      <c r="H5" s="166">
        <v>36.799999999999997</v>
      </c>
      <c r="I5" s="166">
        <f>(F5*4)+(G5*9)+(H5*4)</f>
        <v>293.79999999999995</v>
      </c>
      <c r="J5" s="3">
        <v>50</v>
      </c>
      <c r="K5" s="161">
        <v>200</v>
      </c>
      <c r="L5" s="6" t="s">
        <v>153</v>
      </c>
      <c r="M5" s="166">
        <f>$R$5/$K$5*F5</f>
        <v>8.3000000000000007</v>
      </c>
      <c r="N5" s="166">
        <f>$R$5/$K$5*G5</f>
        <v>12.6</v>
      </c>
      <c r="O5" s="166">
        <f>$R$5/$K$5*H5</f>
        <v>36.799999999999997</v>
      </c>
      <c r="P5" s="166">
        <f>(M5*4)+(N5*9)+(O5*4)</f>
        <v>293.79999999999995</v>
      </c>
      <c r="Q5" s="4">
        <f>VLOOKUP(L5,перечень!$B$3:$C$152,2,FALSE)</f>
        <v>44</v>
      </c>
      <c r="R5" s="161">
        <v>200</v>
      </c>
      <c r="S5" s="3">
        <f t="shared" ref="S5:S10" si="0">$R$5*J5/$K$5</f>
        <v>50</v>
      </c>
      <c r="T5" s="5">
        <f>Q5/1000*S5</f>
        <v>2.1999999999999997</v>
      </c>
      <c r="U5" s="202">
        <f>SUM(T5:T10)</f>
        <v>16.035999999999998</v>
      </c>
      <c r="V5" s="213">
        <f>SUM(U5:U22)</f>
        <v>52.06819999999999</v>
      </c>
      <c r="W5" s="208">
        <f>SUM(P5:P22)</f>
        <v>601.44799999999987</v>
      </c>
      <c r="Y5" t="s">
        <v>427</v>
      </c>
    </row>
    <row r="6" spans="1:25" x14ac:dyDescent="0.25">
      <c r="A6" s="171"/>
      <c r="B6" s="186"/>
      <c r="C6" s="180"/>
      <c r="D6" s="155"/>
      <c r="E6" s="6" t="s">
        <v>117</v>
      </c>
      <c r="F6" s="167"/>
      <c r="G6" s="167"/>
      <c r="H6" s="167"/>
      <c r="I6" s="167"/>
      <c r="J6" s="7">
        <v>100</v>
      </c>
      <c r="K6" s="162"/>
      <c r="L6" s="6" t="s">
        <v>117</v>
      </c>
      <c r="M6" s="167"/>
      <c r="N6" s="167"/>
      <c r="O6" s="167"/>
      <c r="P6" s="167"/>
      <c r="Q6" s="8">
        <f>VLOOKUP(L6,перечень!$B$3:$C$152,2,FALSE)</f>
        <v>61.85</v>
      </c>
      <c r="R6" s="162"/>
      <c r="S6" s="7">
        <f t="shared" si="0"/>
        <v>100</v>
      </c>
      <c r="T6" s="9">
        <f t="shared" ref="T6:T16" si="1">Q6/1000*S6</f>
        <v>6.1850000000000005</v>
      </c>
      <c r="U6" s="203"/>
      <c r="V6" s="217"/>
      <c r="W6" s="209"/>
      <c r="Y6" t="s">
        <v>428</v>
      </c>
    </row>
    <row r="7" spans="1:25" x14ac:dyDescent="0.25">
      <c r="A7" s="171"/>
      <c r="B7" s="186"/>
      <c r="C7" s="180"/>
      <c r="D7" s="155"/>
      <c r="E7" s="6" t="s">
        <v>123</v>
      </c>
      <c r="F7" s="167"/>
      <c r="G7" s="167"/>
      <c r="H7" s="167"/>
      <c r="I7" s="167"/>
      <c r="J7" s="7">
        <v>10</v>
      </c>
      <c r="K7" s="162"/>
      <c r="L7" s="6" t="s">
        <v>123</v>
      </c>
      <c r="M7" s="167"/>
      <c r="N7" s="167"/>
      <c r="O7" s="167"/>
      <c r="P7" s="167"/>
      <c r="Q7" s="8">
        <f>VLOOKUP(L7,перечень!$B$3:$C$152,2,FALSE)</f>
        <v>735</v>
      </c>
      <c r="R7" s="162"/>
      <c r="S7" s="7">
        <f t="shared" si="0"/>
        <v>10</v>
      </c>
      <c r="T7" s="9">
        <f t="shared" si="1"/>
        <v>7.35</v>
      </c>
      <c r="U7" s="203"/>
      <c r="V7" s="217"/>
      <c r="W7" s="209"/>
    </row>
    <row r="8" spans="1:25" x14ac:dyDescent="0.25">
      <c r="A8" s="171"/>
      <c r="B8" s="186"/>
      <c r="C8" s="180"/>
      <c r="D8" s="155"/>
      <c r="E8" s="6" t="s">
        <v>138</v>
      </c>
      <c r="F8" s="167"/>
      <c r="G8" s="167"/>
      <c r="H8" s="167"/>
      <c r="I8" s="167"/>
      <c r="J8" s="7">
        <v>3</v>
      </c>
      <c r="K8" s="162"/>
      <c r="L8" s="6" t="s">
        <v>138</v>
      </c>
      <c r="M8" s="167"/>
      <c r="N8" s="167"/>
      <c r="O8" s="167"/>
      <c r="P8" s="167"/>
      <c r="Q8" s="8">
        <f>VLOOKUP(L8,перечень!$B$3:$C$152,2,FALSE)</f>
        <v>95</v>
      </c>
      <c r="R8" s="162"/>
      <c r="S8" s="7">
        <f t="shared" si="0"/>
        <v>3</v>
      </c>
      <c r="T8" s="9">
        <f t="shared" si="1"/>
        <v>0.28500000000000003</v>
      </c>
      <c r="U8" s="203"/>
      <c r="V8" s="217"/>
      <c r="W8" s="209"/>
    </row>
    <row r="9" spans="1:25" x14ac:dyDescent="0.25">
      <c r="A9" s="171"/>
      <c r="B9" s="186"/>
      <c r="C9" s="180"/>
      <c r="D9" s="155"/>
      <c r="E9" s="6" t="s">
        <v>137</v>
      </c>
      <c r="F9" s="167"/>
      <c r="G9" s="167"/>
      <c r="H9" s="167"/>
      <c r="I9" s="167"/>
      <c r="J9" s="7">
        <v>1</v>
      </c>
      <c r="K9" s="162"/>
      <c r="L9" s="6" t="s">
        <v>137</v>
      </c>
      <c r="M9" s="167"/>
      <c r="N9" s="167"/>
      <c r="O9" s="167"/>
      <c r="P9" s="167"/>
      <c r="Q9" s="8">
        <f>VLOOKUP(L9,перечень!$B$3:$C$152,2,FALSE)</f>
        <v>16</v>
      </c>
      <c r="R9" s="162"/>
      <c r="S9" s="7">
        <f t="shared" si="0"/>
        <v>1</v>
      </c>
      <c r="T9" s="9">
        <f t="shared" si="1"/>
        <v>1.6E-2</v>
      </c>
      <c r="U9" s="203"/>
      <c r="V9" s="217"/>
      <c r="W9" s="209"/>
    </row>
    <row r="10" spans="1:25" ht="15.75" thickBot="1" x14ac:dyDescent="0.3">
      <c r="A10" s="171"/>
      <c r="B10" s="186"/>
      <c r="C10" s="181"/>
      <c r="D10" s="156"/>
      <c r="E10" s="10"/>
      <c r="F10" s="168"/>
      <c r="G10" s="168"/>
      <c r="H10" s="168"/>
      <c r="I10" s="168"/>
      <c r="J10" s="11"/>
      <c r="K10" s="163"/>
      <c r="L10" s="6">
        <v>0</v>
      </c>
      <c r="M10" s="168"/>
      <c r="N10" s="168"/>
      <c r="O10" s="168"/>
      <c r="P10" s="168"/>
      <c r="Q10" s="12">
        <f>VLOOKUP(L10,перечень!$B$3:$C$152,2,FALSE)</f>
        <v>0</v>
      </c>
      <c r="R10" s="163"/>
      <c r="S10" s="11">
        <f t="shared" si="0"/>
        <v>0</v>
      </c>
      <c r="T10" s="13">
        <f t="shared" si="1"/>
        <v>0</v>
      </c>
      <c r="U10" s="204"/>
      <c r="V10" s="217"/>
      <c r="W10" s="209"/>
    </row>
    <row r="11" spans="1:25" ht="15.75" thickTop="1" x14ac:dyDescent="0.25">
      <c r="A11" s="171"/>
      <c r="B11" s="186"/>
      <c r="C11" s="179" t="s">
        <v>283</v>
      </c>
      <c r="D11" s="154" t="s">
        <v>425</v>
      </c>
      <c r="E11" s="2" t="s">
        <v>298</v>
      </c>
      <c r="F11" s="166">
        <v>0.3</v>
      </c>
      <c r="G11" s="166">
        <v>0</v>
      </c>
      <c r="H11" s="166">
        <v>6.7</v>
      </c>
      <c r="I11" s="166">
        <v>6.4</v>
      </c>
      <c r="J11" s="3">
        <v>195</v>
      </c>
      <c r="K11" s="161">
        <v>200</v>
      </c>
      <c r="L11" s="2" t="s">
        <v>298</v>
      </c>
      <c r="M11" s="166">
        <f>$R$11/$K$11*F11</f>
        <v>0.3</v>
      </c>
      <c r="N11" s="166">
        <f>$R$11/$K$11*G11</f>
        <v>0</v>
      </c>
      <c r="O11" s="166">
        <f>$R$11/$K$11*H11</f>
        <v>6.7</v>
      </c>
      <c r="P11" s="166">
        <f>(M11*4)+(N11*9)+(O11*4)</f>
        <v>28</v>
      </c>
      <c r="Q11" s="4">
        <f>VLOOKUP(L11,перечень!$B$3:$C$152,2,FALSE)</f>
        <v>14.76</v>
      </c>
      <c r="R11" s="161">
        <v>200</v>
      </c>
      <c r="S11" s="3">
        <f t="shared" ref="S11:S16" si="2">$R$11*J11/$K$11</f>
        <v>195</v>
      </c>
      <c r="T11" s="5">
        <f>Q11/1000*S11</f>
        <v>2.8782000000000001</v>
      </c>
      <c r="U11" s="202">
        <f>SUM(T11:T16)</f>
        <v>5.0632000000000001</v>
      </c>
      <c r="V11" s="217"/>
      <c r="W11" s="209"/>
    </row>
    <row r="12" spans="1:25" x14ac:dyDescent="0.25">
      <c r="A12" s="171"/>
      <c r="B12" s="186"/>
      <c r="C12" s="180"/>
      <c r="D12" s="155"/>
      <c r="E12" s="6" t="s">
        <v>138</v>
      </c>
      <c r="F12" s="167"/>
      <c r="G12" s="167"/>
      <c r="H12" s="167"/>
      <c r="I12" s="167"/>
      <c r="J12" s="7">
        <v>7</v>
      </c>
      <c r="K12" s="162"/>
      <c r="L12" s="6" t="s">
        <v>138</v>
      </c>
      <c r="M12" s="167"/>
      <c r="N12" s="167"/>
      <c r="O12" s="167"/>
      <c r="P12" s="167"/>
      <c r="Q12" s="8">
        <f>VLOOKUP(L12,перечень!$B$3:$C$152,2,FALSE)</f>
        <v>95</v>
      </c>
      <c r="R12" s="162"/>
      <c r="S12" s="7">
        <f t="shared" si="2"/>
        <v>7</v>
      </c>
      <c r="T12" s="9">
        <f t="shared" si="1"/>
        <v>0.66500000000000004</v>
      </c>
      <c r="U12" s="203"/>
      <c r="V12" s="217"/>
      <c r="W12" s="209"/>
    </row>
    <row r="13" spans="1:25" x14ac:dyDescent="0.25">
      <c r="A13" s="171"/>
      <c r="B13" s="186"/>
      <c r="C13" s="180"/>
      <c r="D13" s="155"/>
      <c r="E13" s="6" t="s">
        <v>107</v>
      </c>
      <c r="F13" s="167"/>
      <c r="G13" s="167"/>
      <c r="H13" s="167"/>
      <c r="I13" s="167"/>
      <c r="J13" s="7">
        <v>8</v>
      </c>
      <c r="K13" s="162"/>
      <c r="L13" s="6" t="s">
        <v>107</v>
      </c>
      <c r="M13" s="167"/>
      <c r="N13" s="167"/>
      <c r="O13" s="167"/>
      <c r="P13" s="167"/>
      <c r="Q13" s="8">
        <f>VLOOKUP(L13,перечень!$B$3:$C$152,2,FALSE)</f>
        <v>190</v>
      </c>
      <c r="R13" s="162"/>
      <c r="S13" s="7">
        <f t="shared" si="2"/>
        <v>8</v>
      </c>
      <c r="T13" s="9">
        <f t="shared" si="1"/>
        <v>1.52</v>
      </c>
      <c r="U13" s="203"/>
      <c r="V13" s="217"/>
      <c r="W13" s="209"/>
    </row>
    <row r="14" spans="1:25" x14ac:dyDescent="0.25">
      <c r="A14" s="171"/>
      <c r="B14" s="186"/>
      <c r="C14" s="180"/>
      <c r="D14" s="155"/>
      <c r="E14" s="6"/>
      <c r="F14" s="167"/>
      <c r="G14" s="167"/>
      <c r="H14" s="167"/>
      <c r="I14" s="167"/>
      <c r="J14" s="7">
        <v>0</v>
      </c>
      <c r="K14" s="162"/>
      <c r="L14" s="6">
        <v>0</v>
      </c>
      <c r="M14" s="167"/>
      <c r="N14" s="167"/>
      <c r="O14" s="167"/>
      <c r="P14" s="167"/>
      <c r="Q14" s="8">
        <f>VLOOKUP(L14,перечень!$B$3:$C$152,2,FALSE)</f>
        <v>0</v>
      </c>
      <c r="R14" s="162"/>
      <c r="S14" s="7">
        <f t="shared" si="2"/>
        <v>0</v>
      </c>
      <c r="T14" s="9">
        <f t="shared" si="1"/>
        <v>0</v>
      </c>
      <c r="U14" s="203"/>
      <c r="V14" s="217"/>
      <c r="W14" s="209"/>
    </row>
    <row r="15" spans="1:25" x14ac:dyDescent="0.25">
      <c r="A15" s="171"/>
      <c r="B15" s="186"/>
      <c r="C15" s="180"/>
      <c r="D15" s="155"/>
      <c r="E15" s="6"/>
      <c r="F15" s="167"/>
      <c r="G15" s="167"/>
      <c r="H15" s="167"/>
      <c r="I15" s="167"/>
      <c r="J15" s="7">
        <v>0</v>
      </c>
      <c r="K15" s="162"/>
      <c r="L15" s="6">
        <v>0</v>
      </c>
      <c r="M15" s="167"/>
      <c r="N15" s="167"/>
      <c r="O15" s="167"/>
      <c r="P15" s="167"/>
      <c r="Q15" s="8">
        <f>VLOOKUP(L15,перечень!$B$3:$C$152,2,FALSE)</f>
        <v>0</v>
      </c>
      <c r="R15" s="162"/>
      <c r="S15" s="7">
        <f t="shared" si="2"/>
        <v>0</v>
      </c>
      <c r="T15" s="9">
        <f t="shared" si="1"/>
        <v>0</v>
      </c>
      <c r="U15" s="203"/>
      <c r="V15" s="217"/>
      <c r="W15" s="209"/>
    </row>
    <row r="16" spans="1:25" ht="15.75" thickBot="1" x14ac:dyDescent="0.3">
      <c r="A16" s="171"/>
      <c r="B16" s="186"/>
      <c r="C16" s="181"/>
      <c r="D16" s="156"/>
      <c r="E16" s="10"/>
      <c r="F16" s="168"/>
      <c r="G16" s="168"/>
      <c r="H16" s="168"/>
      <c r="I16" s="168"/>
      <c r="J16" s="11">
        <v>0</v>
      </c>
      <c r="K16" s="163"/>
      <c r="L16" s="10">
        <v>0</v>
      </c>
      <c r="M16" s="168"/>
      <c r="N16" s="168"/>
      <c r="O16" s="168"/>
      <c r="P16" s="168"/>
      <c r="Q16" s="12">
        <f>VLOOKUP(L16,перечень!$B$3:$C$152,2,FALSE)</f>
        <v>0</v>
      </c>
      <c r="R16" s="163"/>
      <c r="S16" s="11">
        <f t="shared" si="2"/>
        <v>0</v>
      </c>
      <c r="T16" s="13">
        <f t="shared" si="1"/>
        <v>0</v>
      </c>
      <c r="U16" s="204"/>
      <c r="V16" s="217"/>
      <c r="W16" s="209"/>
    </row>
    <row r="17" spans="1:23" ht="16.5" thickTop="1" thickBot="1" x14ac:dyDescent="0.3">
      <c r="A17" s="171"/>
      <c r="B17" s="186"/>
      <c r="C17" s="53" t="s">
        <v>313</v>
      </c>
      <c r="D17" s="54" t="s">
        <v>205</v>
      </c>
      <c r="E17" s="15" t="s">
        <v>136</v>
      </c>
      <c r="F17" s="42">
        <v>1.6</v>
      </c>
      <c r="G17" s="42">
        <v>6.3</v>
      </c>
      <c r="H17" s="42">
        <v>7.4</v>
      </c>
      <c r="I17" s="42">
        <f>(F17*4)+(G17*9)+(H17*4)</f>
        <v>92.699999999999989</v>
      </c>
      <c r="J17" s="90">
        <v>100</v>
      </c>
      <c r="K17" s="17">
        <v>100</v>
      </c>
      <c r="L17" s="15" t="s">
        <v>136</v>
      </c>
      <c r="M17" s="42">
        <f>$R$17/$K$17*F17</f>
        <v>0.48</v>
      </c>
      <c r="N17" s="42">
        <f>$R$17/$K$17*G17</f>
        <v>1.89</v>
      </c>
      <c r="O17" s="42">
        <f>$R$17/$K$17*H17</f>
        <v>2.2200000000000002</v>
      </c>
      <c r="P17" s="42">
        <f t="shared" ref="P17" si="3">(M17*4)+(N17*9)+(O17*4)</f>
        <v>27.810000000000002</v>
      </c>
      <c r="Q17" s="18">
        <f>VLOOKUP(L17,перечень!$B$3:$C$152,2,FALSE)</f>
        <v>147.9</v>
      </c>
      <c r="R17" s="17">
        <v>30</v>
      </c>
      <c r="S17" s="16">
        <f>$R$17*J17/$K$17</f>
        <v>30</v>
      </c>
      <c r="T17" s="19">
        <f t="shared" ref="T17:T83" si="4">Q17/1000*S17</f>
        <v>4.4370000000000003</v>
      </c>
      <c r="U17" s="43">
        <f>SUM(T17)</f>
        <v>4.4370000000000003</v>
      </c>
      <c r="V17" s="217"/>
      <c r="W17" s="209"/>
    </row>
    <row r="18" spans="1:23" ht="15.75" thickTop="1" x14ac:dyDescent="0.25">
      <c r="A18" s="171"/>
      <c r="B18" s="186"/>
      <c r="C18" s="179" t="s">
        <v>496</v>
      </c>
      <c r="D18" s="28" t="s">
        <v>106</v>
      </c>
      <c r="E18" s="2" t="s">
        <v>105</v>
      </c>
      <c r="F18" s="166">
        <v>0.81</v>
      </c>
      <c r="G18" s="166">
        <v>0.31</v>
      </c>
      <c r="H18" s="166">
        <v>11.54</v>
      </c>
      <c r="I18" s="166">
        <f>(F18*4)+(G18*9)+(H18*4)</f>
        <v>52.19</v>
      </c>
      <c r="J18" s="3">
        <v>100</v>
      </c>
      <c r="K18" s="161">
        <v>100</v>
      </c>
      <c r="L18" s="2" t="s">
        <v>106</v>
      </c>
      <c r="M18" s="166">
        <f>$R$18/$K$18*F18</f>
        <v>0.81</v>
      </c>
      <c r="N18" s="166">
        <f>$R$18/$K$18*G18</f>
        <v>0.31</v>
      </c>
      <c r="O18" s="166">
        <f>$R$18/$K$18*H18</f>
        <v>11.54</v>
      </c>
      <c r="P18" s="166">
        <f>(M18*4)+(N18*9)+(O18*4)</f>
        <v>52.19</v>
      </c>
      <c r="Q18" s="4">
        <f>VLOOKUP(L18,перечень!$B$3:$C$152,2,FALSE)</f>
        <v>200</v>
      </c>
      <c r="R18" s="161">
        <v>100</v>
      </c>
      <c r="S18" s="3">
        <f>$R$18*J18/$K$18</f>
        <v>100</v>
      </c>
      <c r="T18" s="5">
        <f t="shared" si="4"/>
        <v>20</v>
      </c>
      <c r="U18" s="202">
        <f>SUM(T18:T20)</f>
        <v>20</v>
      </c>
      <c r="V18" s="217"/>
      <c r="W18" s="209"/>
    </row>
    <row r="19" spans="1:23" x14ac:dyDescent="0.25">
      <c r="A19" s="171"/>
      <c r="B19" s="186"/>
      <c r="C19" s="180"/>
      <c r="D19" s="29"/>
      <c r="E19" s="6"/>
      <c r="F19" s="167"/>
      <c r="G19" s="167"/>
      <c r="H19" s="167"/>
      <c r="I19" s="167"/>
      <c r="J19" s="7">
        <v>0</v>
      </c>
      <c r="K19" s="162"/>
      <c r="L19" s="6">
        <v>0</v>
      </c>
      <c r="M19" s="167"/>
      <c r="N19" s="167"/>
      <c r="O19" s="167"/>
      <c r="P19" s="167"/>
      <c r="Q19" s="8">
        <f>VLOOKUP(L19,перечень!$B$3:$C$152,2,FALSE)</f>
        <v>0</v>
      </c>
      <c r="R19" s="162"/>
      <c r="S19" s="7">
        <f>$R$18*J19/$K$18</f>
        <v>0</v>
      </c>
      <c r="T19" s="9">
        <f t="shared" si="4"/>
        <v>0</v>
      </c>
      <c r="U19" s="203"/>
      <c r="V19" s="217"/>
      <c r="W19" s="209"/>
    </row>
    <row r="20" spans="1:23" ht="15.75" thickBot="1" x14ac:dyDescent="0.3">
      <c r="A20" s="171"/>
      <c r="B20" s="186"/>
      <c r="C20" s="181"/>
      <c r="D20" s="30"/>
      <c r="E20" s="10"/>
      <c r="F20" s="168"/>
      <c r="G20" s="168"/>
      <c r="H20" s="168"/>
      <c r="I20" s="168"/>
      <c r="J20" s="11">
        <v>0</v>
      </c>
      <c r="K20" s="163"/>
      <c r="L20" s="10">
        <v>0</v>
      </c>
      <c r="M20" s="168"/>
      <c r="N20" s="168"/>
      <c r="O20" s="168"/>
      <c r="P20" s="168"/>
      <c r="Q20" s="12">
        <f>VLOOKUP(L20,перечень!$B$3:$C$152,2,FALSE)</f>
        <v>0</v>
      </c>
      <c r="R20" s="163"/>
      <c r="S20" s="11">
        <f>$R$18*J20/$K$18</f>
        <v>0</v>
      </c>
      <c r="T20" s="13">
        <f t="shared" si="4"/>
        <v>0</v>
      </c>
      <c r="U20" s="204"/>
      <c r="V20" s="217"/>
      <c r="W20" s="209"/>
    </row>
    <row r="21" spans="1:23" ht="16.5" thickTop="1" thickBot="1" x14ac:dyDescent="0.3">
      <c r="A21" s="171"/>
      <c r="B21" s="186"/>
      <c r="C21" s="14" t="s">
        <v>204</v>
      </c>
      <c r="D21" s="31" t="s">
        <v>205</v>
      </c>
      <c r="E21" s="15" t="s">
        <v>204</v>
      </c>
      <c r="F21" s="42">
        <v>8.1</v>
      </c>
      <c r="G21" s="42">
        <v>3.4</v>
      </c>
      <c r="H21" s="42">
        <v>42.2</v>
      </c>
      <c r="I21" s="42">
        <f>(F21*4)+(G21*9)+(H21*4)</f>
        <v>231.8</v>
      </c>
      <c r="J21" s="16">
        <v>100</v>
      </c>
      <c r="K21" s="17">
        <v>100</v>
      </c>
      <c r="L21" s="6" t="s">
        <v>125</v>
      </c>
      <c r="M21" s="42">
        <f>$R$21/$K$21*F21</f>
        <v>2.9159999999999999</v>
      </c>
      <c r="N21" s="42">
        <f>$R$21/$K$21*G21</f>
        <v>1.224</v>
      </c>
      <c r="O21" s="42">
        <f>$R$21/$K$21*H21</f>
        <v>15.192</v>
      </c>
      <c r="P21" s="42">
        <f>(M21*4)+(N21*9)+(O21*4)</f>
        <v>83.448000000000008</v>
      </c>
      <c r="Q21" s="18">
        <f>VLOOKUP(L21,перечень!$B$3:$C$152,2,FALSE)</f>
        <v>88</v>
      </c>
      <c r="R21" s="17">
        <v>36</v>
      </c>
      <c r="S21" s="16">
        <f>$R$21*J21/$K$21</f>
        <v>36</v>
      </c>
      <c r="T21" s="19">
        <f t="shared" si="4"/>
        <v>3.1679999999999997</v>
      </c>
      <c r="U21" s="43">
        <f>SUM(T21)</f>
        <v>3.1679999999999997</v>
      </c>
      <c r="V21" s="217"/>
      <c r="W21" s="209"/>
    </row>
    <row r="22" spans="1:23" ht="16.5" thickTop="1" thickBot="1" x14ac:dyDescent="0.3">
      <c r="A22" s="171"/>
      <c r="B22" s="187"/>
      <c r="C22" s="14" t="s">
        <v>124</v>
      </c>
      <c r="D22" s="31" t="s">
        <v>205</v>
      </c>
      <c r="E22" s="15" t="s">
        <v>206</v>
      </c>
      <c r="F22" s="42">
        <v>6.6</v>
      </c>
      <c r="G22" s="42">
        <v>5.2</v>
      </c>
      <c r="H22" s="42">
        <v>39.799999999999997</v>
      </c>
      <c r="I22" s="42">
        <f>(F22*4)+(G22*9)+(H22*4)</f>
        <v>232.39999999999998</v>
      </c>
      <c r="J22" s="16">
        <v>100</v>
      </c>
      <c r="K22" s="17">
        <v>100</v>
      </c>
      <c r="L22" s="15" t="s">
        <v>124</v>
      </c>
      <c r="M22" s="42">
        <f>$R$22/$K$22*F22</f>
        <v>3.3</v>
      </c>
      <c r="N22" s="42">
        <f>$R$22/$K$22*G22</f>
        <v>2.6</v>
      </c>
      <c r="O22" s="42">
        <f>$R$22/$K$22*H22</f>
        <v>19.899999999999999</v>
      </c>
      <c r="P22" s="42">
        <f>(M22*4)+(N22*9)+(O22*4)</f>
        <v>116.19999999999999</v>
      </c>
      <c r="Q22" s="18">
        <f>VLOOKUP(L22,перечень!$B$3:$C$152,2,FALSE)</f>
        <v>67.28</v>
      </c>
      <c r="R22" s="17">
        <v>50</v>
      </c>
      <c r="S22" s="16">
        <f>$R$22*J22/$K$22</f>
        <v>50</v>
      </c>
      <c r="T22" s="19">
        <f t="shared" si="4"/>
        <v>3.3640000000000003</v>
      </c>
      <c r="U22" s="43">
        <f t="shared" ref="U22:U24" si="5">SUM(T22)</f>
        <v>3.3640000000000003</v>
      </c>
      <c r="V22" s="214"/>
      <c r="W22" s="210"/>
    </row>
    <row r="23" spans="1:23" ht="16.5" thickTop="1" thickBot="1" x14ac:dyDescent="0.3">
      <c r="A23" s="171"/>
      <c r="B23" s="188" t="s">
        <v>80</v>
      </c>
      <c r="C23" s="14" t="s">
        <v>298</v>
      </c>
      <c r="D23" s="31" t="s">
        <v>205</v>
      </c>
      <c r="E23" s="15" t="s">
        <v>298</v>
      </c>
      <c r="F23" s="42">
        <v>0</v>
      </c>
      <c r="G23" s="42">
        <v>0</v>
      </c>
      <c r="H23" s="42">
        <v>0</v>
      </c>
      <c r="I23" s="42">
        <f>(F23*4)+(G23*9)+(H23*4)</f>
        <v>0</v>
      </c>
      <c r="J23" s="16">
        <v>100</v>
      </c>
      <c r="K23" s="17">
        <v>100</v>
      </c>
      <c r="L23" s="15" t="s">
        <v>298</v>
      </c>
      <c r="M23" s="42">
        <f>$R$23/$K$23*F23</f>
        <v>0</v>
      </c>
      <c r="N23" s="42">
        <f>$R$23/$K$23*G23</f>
        <v>0</v>
      </c>
      <c r="O23" s="42">
        <f>$R$23/$K$23*H23</f>
        <v>0</v>
      </c>
      <c r="P23" s="42">
        <f>(M23*4)+(N23*9)+(O23*4)</f>
        <v>0</v>
      </c>
      <c r="Q23" s="18">
        <f>VLOOKUP(L23,перечень!$B$3:$C$152,2,FALSE)</f>
        <v>14.76</v>
      </c>
      <c r="R23" s="17">
        <v>200</v>
      </c>
      <c r="S23" s="16">
        <f>$R$23*J23/$K$23</f>
        <v>200</v>
      </c>
      <c r="T23" s="19">
        <f t="shared" si="4"/>
        <v>2.952</v>
      </c>
      <c r="U23" s="43">
        <f t="shared" si="5"/>
        <v>2.952</v>
      </c>
      <c r="V23" s="213">
        <f>SUM(U23:U24)</f>
        <v>2.952</v>
      </c>
      <c r="W23" s="208">
        <f>SUM(P23:P24)</f>
        <v>0</v>
      </c>
    </row>
    <row r="24" spans="1:23" ht="16.5" thickTop="1" thickBot="1" x14ac:dyDescent="0.3">
      <c r="A24" s="171"/>
      <c r="B24" s="189"/>
      <c r="C24" s="14" t="s">
        <v>4</v>
      </c>
      <c r="D24" s="31"/>
      <c r="E24" s="15"/>
      <c r="F24" s="42"/>
      <c r="G24" s="42"/>
      <c r="H24" s="42"/>
      <c r="I24" s="42">
        <f>(F24*4)+(G24*9)+(H24*4)</f>
        <v>0</v>
      </c>
      <c r="J24" s="16">
        <v>50</v>
      </c>
      <c r="K24" s="17">
        <v>50</v>
      </c>
      <c r="L24" s="15">
        <v>0</v>
      </c>
      <c r="M24" s="42">
        <f>$R$24/$K$24*F24</f>
        <v>0</v>
      </c>
      <c r="N24" s="42">
        <f>$R$24/$K$24*G24</f>
        <v>0</v>
      </c>
      <c r="O24" s="42">
        <f>$R$24/$K$24*H24</f>
        <v>0</v>
      </c>
      <c r="P24" s="42">
        <f>(M24*4)+(N24*9)+(O24*4)</f>
        <v>0</v>
      </c>
      <c r="Q24" s="18">
        <f>VLOOKUP(L24,перечень!$B$3:$C$152,2,FALSE)</f>
        <v>0</v>
      </c>
      <c r="R24" s="17">
        <v>0</v>
      </c>
      <c r="S24" s="16">
        <f>$R$24*J24/$K$24</f>
        <v>0</v>
      </c>
      <c r="T24" s="19">
        <f t="shared" si="4"/>
        <v>0</v>
      </c>
      <c r="U24" s="43">
        <f t="shared" si="5"/>
        <v>0</v>
      </c>
      <c r="V24" s="214"/>
      <c r="W24" s="210"/>
    </row>
    <row r="25" spans="1:23" ht="15.75" thickTop="1" x14ac:dyDescent="0.25">
      <c r="A25" s="171"/>
      <c r="B25" s="185" t="s">
        <v>79</v>
      </c>
      <c r="C25" s="179" t="s">
        <v>314</v>
      </c>
      <c r="D25" s="154" t="s">
        <v>431</v>
      </c>
      <c r="E25" s="2" t="s">
        <v>96</v>
      </c>
      <c r="F25" s="166">
        <v>0.4</v>
      </c>
      <c r="G25" s="166">
        <v>1.3</v>
      </c>
      <c r="H25" s="166">
        <v>2.2999999999999998</v>
      </c>
      <c r="I25" s="166">
        <f t="shared" ref="I25:I39" si="6">(F25*4)+(G25*9)+(H25*4)</f>
        <v>22.5</v>
      </c>
      <c r="J25" s="3">
        <v>76</v>
      </c>
      <c r="K25" s="161">
        <v>60</v>
      </c>
      <c r="L25" s="2" t="s">
        <v>96</v>
      </c>
      <c r="M25" s="166">
        <f>$R$25/$K$25*F25</f>
        <v>0.66666666666666674</v>
      </c>
      <c r="N25" s="166">
        <f>$R$25/$K$25*G25</f>
        <v>2.166666666666667</v>
      </c>
      <c r="O25" s="166">
        <f>$R$25/$K$25*H25</f>
        <v>3.833333333333333</v>
      </c>
      <c r="P25" s="166">
        <f t="shared" ref="P25" si="7">(M25*4)+(N25*9)+(O25*4)</f>
        <v>37.5</v>
      </c>
      <c r="Q25" s="4">
        <f>VLOOKUP(L25,перечень!$B$3:$C$152,2,FALSE)</f>
        <v>67</v>
      </c>
      <c r="R25" s="161">
        <v>100</v>
      </c>
      <c r="S25" s="3">
        <f>$R$25*J25/$K$25</f>
        <v>126.66666666666667</v>
      </c>
      <c r="T25" s="5">
        <f t="shared" si="4"/>
        <v>8.4866666666666681</v>
      </c>
      <c r="U25" s="202">
        <f>SUM(T25:T30)</f>
        <v>9.3570000000000011</v>
      </c>
      <c r="V25" s="213">
        <f>SUM(U25:U56)</f>
        <v>101.25663666666669</v>
      </c>
      <c r="W25" s="208">
        <f>SUM(P25:P56)</f>
        <v>833.65899999999988</v>
      </c>
    </row>
    <row r="26" spans="1:23" x14ac:dyDescent="0.25">
      <c r="A26" s="171"/>
      <c r="B26" s="186"/>
      <c r="C26" s="180"/>
      <c r="D26" s="155"/>
      <c r="E26" s="6" t="s">
        <v>139</v>
      </c>
      <c r="F26" s="167"/>
      <c r="G26" s="167"/>
      <c r="H26" s="167"/>
      <c r="I26" s="167"/>
      <c r="J26" s="7">
        <v>3</v>
      </c>
      <c r="K26" s="162"/>
      <c r="L26" s="6" t="s">
        <v>139</v>
      </c>
      <c r="M26" s="167"/>
      <c r="N26" s="167"/>
      <c r="O26" s="167"/>
      <c r="P26" s="167"/>
      <c r="Q26" s="8">
        <f>VLOOKUP(L26,перечень!$B$3:$C$152,2,FALSE)</f>
        <v>173</v>
      </c>
      <c r="R26" s="162"/>
      <c r="S26" s="7">
        <f>$R$25*J26/$K$25</f>
        <v>5</v>
      </c>
      <c r="T26" s="9">
        <f t="shared" si="4"/>
        <v>0.86499999999999999</v>
      </c>
      <c r="U26" s="203"/>
      <c r="V26" s="217"/>
      <c r="W26" s="209"/>
    </row>
    <row r="27" spans="1:23" x14ac:dyDescent="0.25">
      <c r="A27" s="171"/>
      <c r="B27" s="186"/>
      <c r="C27" s="180"/>
      <c r="D27" s="155"/>
      <c r="E27" s="6" t="s">
        <v>137</v>
      </c>
      <c r="F27" s="167"/>
      <c r="G27" s="167"/>
      <c r="H27" s="167"/>
      <c r="I27" s="167"/>
      <c r="J27" s="7">
        <v>0.2</v>
      </c>
      <c r="K27" s="162"/>
      <c r="L27" s="6" t="s">
        <v>137</v>
      </c>
      <c r="M27" s="167"/>
      <c r="N27" s="167"/>
      <c r="O27" s="167"/>
      <c r="P27" s="167"/>
      <c r="Q27" s="8">
        <f>VLOOKUP(L27,перечень!$B$3:$C$152,2,FALSE)</f>
        <v>16</v>
      </c>
      <c r="R27" s="162"/>
      <c r="S27" s="7">
        <f>$R$25*J27/$K$25</f>
        <v>0.33333333333333331</v>
      </c>
      <c r="T27" s="9">
        <f t="shared" si="4"/>
        <v>5.3333333333333332E-3</v>
      </c>
      <c r="U27" s="203"/>
      <c r="V27" s="217"/>
      <c r="W27" s="209"/>
    </row>
    <row r="28" spans="1:23" x14ac:dyDescent="0.25">
      <c r="A28" s="171"/>
      <c r="B28" s="186"/>
      <c r="C28" s="180"/>
      <c r="D28" s="155"/>
      <c r="E28" s="6"/>
      <c r="F28" s="167"/>
      <c r="G28" s="167"/>
      <c r="H28" s="167"/>
      <c r="I28" s="167"/>
      <c r="J28" s="7">
        <v>0</v>
      </c>
      <c r="K28" s="162"/>
      <c r="L28" s="6">
        <v>0</v>
      </c>
      <c r="M28" s="167"/>
      <c r="N28" s="167"/>
      <c r="O28" s="167"/>
      <c r="P28" s="167"/>
      <c r="Q28" s="8">
        <f>VLOOKUP(L28,перечень!$B$3:$C$152,2,FALSE)</f>
        <v>0</v>
      </c>
      <c r="R28" s="162"/>
      <c r="S28" s="7">
        <v>0</v>
      </c>
      <c r="T28" s="9">
        <f t="shared" si="4"/>
        <v>0</v>
      </c>
      <c r="U28" s="203"/>
      <c r="V28" s="217"/>
      <c r="W28" s="209"/>
    </row>
    <row r="29" spans="1:23" x14ac:dyDescent="0.25">
      <c r="A29" s="171"/>
      <c r="B29" s="186"/>
      <c r="C29" s="180"/>
      <c r="D29" s="155"/>
      <c r="E29" s="6"/>
      <c r="F29" s="167"/>
      <c r="G29" s="167"/>
      <c r="H29" s="167"/>
      <c r="I29" s="167"/>
      <c r="J29" s="7">
        <v>15</v>
      </c>
      <c r="K29" s="162"/>
      <c r="L29" s="6">
        <v>0</v>
      </c>
      <c r="M29" s="167"/>
      <c r="N29" s="167"/>
      <c r="O29" s="167"/>
      <c r="P29" s="167"/>
      <c r="Q29" s="8">
        <f>VLOOKUP(L29,перечень!$B$3:$C$152,2,FALSE)</f>
        <v>0</v>
      </c>
      <c r="R29" s="162"/>
      <c r="S29" s="7">
        <v>0</v>
      </c>
      <c r="T29" s="9">
        <f t="shared" si="4"/>
        <v>0</v>
      </c>
      <c r="U29" s="203"/>
      <c r="V29" s="217"/>
      <c r="W29" s="209"/>
    </row>
    <row r="30" spans="1:23" ht="15.75" thickBot="1" x14ac:dyDescent="0.3">
      <c r="A30" s="171"/>
      <c r="B30" s="186"/>
      <c r="C30" s="181"/>
      <c r="D30" s="156"/>
      <c r="E30" s="10"/>
      <c r="F30" s="168"/>
      <c r="G30" s="168"/>
      <c r="H30" s="168"/>
      <c r="I30" s="168"/>
      <c r="J30" s="11">
        <v>50</v>
      </c>
      <c r="K30" s="163"/>
      <c r="L30" s="10">
        <v>0</v>
      </c>
      <c r="M30" s="168"/>
      <c r="N30" s="168"/>
      <c r="O30" s="168"/>
      <c r="P30" s="168"/>
      <c r="Q30" s="12">
        <f>VLOOKUP(L30,перечень!$B$3:$C$152,2,FALSE)</f>
        <v>0</v>
      </c>
      <c r="R30" s="163"/>
      <c r="S30" s="11">
        <v>0</v>
      </c>
      <c r="T30" s="13">
        <f t="shared" si="4"/>
        <v>0</v>
      </c>
      <c r="U30" s="204"/>
      <c r="V30" s="217"/>
      <c r="W30" s="209"/>
    </row>
    <row r="31" spans="1:23" ht="15.75" thickTop="1" x14ac:dyDescent="0.25">
      <c r="A31" s="171"/>
      <c r="B31" s="186"/>
      <c r="C31" s="179" t="s">
        <v>420</v>
      </c>
      <c r="D31" s="154" t="s">
        <v>432</v>
      </c>
      <c r="E31" s="2" t="s">
        <v>211</v>
      </c>
      <c r="F31" s="166">
        <v>9.8000000000000007</v>
      </c>
      <c r="G31" s="166">
        <v>24.7</v>
      </c>
      <c r="H31" s="166">
        <v>58.3</v>
      </c>
      <c r="I31" s="166">
        <f>(F31*4)+(G31*9)+(H31*4)</f>
        <v>494.7</v>
      </c>
      <c r="J31" s="3">
        <v>150</v>
      </c>
      <c r="K31" s="161">
        <v>1000</v>
      </c>
      <c r="L31" s="6" t="s">
        <v>98</v>
      </c>
      <c r="M31" s="166">
        <f>$R$31/$K$31*F31</f>
        <v>2.2540000000000004</v>
      </c>
      <c r="N31" s="166">
        <f>$R$31/$K$31*G31</f>
        <v>5.681</v>
      </c>
      <c r="O31" s="166">
        <f>$R$31/$K$31*H31</f>
        <v>13.409000000000001</v>
      </c>
      <c r="P31" s="166">
        <f>(M31*4)+(N31*9)+(O31*4)</f>
        <v>113.78100000000001</v>
      </c>
      <c r="Q31" s="4">
        <f>VLOOKUP(L31,перечень!$B$3:$C$152,2,FALSE)</f>
        <v>90</v>
      </c>
      <c r="R31" s="161">
        <v>230</v>
      </c>
      <c r="S31" s="3">
        <f t="shared" ref="S31:S38" si="8">$R$31*J31/$K$31</f>
        <v>34.5</v>
      </c>
      <c r="T31" s="5">
        <f t="shared" si="4"/>
        <v>3.105</v>
      </c>
      <c r="U31" s="202">
        <f>SUM(T31:T38)</f>
        <v>11.918369999999999</v>
      </c>
      <c r="V31" s="217"/>
      <c r="W31" s="209"/>
    </row>
    <row r="32" spans="1:23" x14ac:dyDescent="0.25">
      <c r="A32" s="171"/>
      <c r="B32" s="186"/>
      <c r="C32" s="180"/>
      <c r="D32" s="155"/>
      <c r="E32" s="6" t="s">
        <v>97</v>
      </c>
      <c r="F32" s="167"/>
      <c r="G32" s="167"/>
      <c r="H32" s="167"/>
      <c r="I32" s="167"/>
      <c r="J32" s="7">
        <v>166</v>
      </c>
      <c r="K32" s="162"/>
      <c r="L32" s="6" t="s">
        <v>97</v>
      </c>
      <c r="M32" s="167"/>
      <c r="N32" s="167"/>
      <c r="O32" s="167"/>
      <c r="P32" s="167"/>
      <c r="Q32" s="8">
        <f>VLOOKUP(L32,перечень!$B$3:$C$152,2,FALSE)</f>
        <v>70</v>
      </c>
      <c r="R32" s="162"/>
      <c r="S32" s="7">
        <f t="shared" si="8"/>
        <v>38.18</v>
      </c>
      <c r="T32" s="9">
        <f t="shared" si="4"/>
        <v>2.6726000000000001</v>
      </c>
      <c r="U32" s="203"/>
      <c r="V32" s="217"/>
      <c r="W32" s="209"/>
    </row>
    <row r="33" spans="1:23" x14ac:dyDescent="0.25">
      <c r="A33" s="171"/>
      <c r="B33" s="186"/>
      <c r="C33" s="180"/>
      <c r="D33" s="155"/>
      <c r="E33" s="6" t="s">
        <v>315</v>
      </c>
      <c r="F33" s="167"/>
      <c r="G33" s="167"/>
      <c r="H33" s="167"/>
      <c r="I33" s="167"/>
      <c r="J33" s="7">
        <v>40</v>
      </c>
      <c r="K33" s="162"/>
      <c r="L33" s="6" t="s">
        <v>155</v>
      </c>
      <c r="M33" s="167"/>
      <c r="N33" s="167"/>
      <c r="O33" s="167"/>
      <c r="P33" s="167"/>
      <c r="Q33" s="8">
        <f>VLOOKUP(L33,перечень!$B$3:$C$152,2,FALSE)</f>
        <v>35</v>
      </c>
      <c r="R33" s="162"/>
      <c r="S33" s="7">
        <f t="shared" si="8"/>
        <v>9.1999999999999993</v>
      </c>
      <c r="T33" s="9">
        <f t="shared" si="4"/>
        <v>0.32200000000000001</v>
      </c>
      <c r="U33" s="203"/>
      <c r="V33" s="217"/>
      <c r="W33" s="209"/>
    </row>
    <row r="34" spans="1:23" x14ac:dyDescent="0.25">
      <c r="A34" s="171"/>
      <c r="B34" s="186"/>
      <c r="C34" s="180"/>
      <c r="D34" s="155"/>
      <c r="E34" s="6" t="s">
        <v>99</v>
      </c>
      <c r="F34" s="167"/>
      <c r="G34" s="167"/>
      <c r="H34" s="167"/>
      <c r="I34" s="167"/>
      <c r="J34" s="7">
        <v>54</v>
      </c>
      <c r="K34" s="162"/>
      <c r="L34" s="6" t="s">
        <v>99</v>
      </c>
      <c r="M34" s="167"/>
      <c r="N34" s="167"/>
      <c r="O34" s="167"/>
      <c r="P34" s="167"/>
      <c r="Q34" s="8">
        <f>VLOOKUP(L34,перечень!$B$3:$C$152,2,FALSE)</f>
        <v>60</v>
      </c>
      <c r="R34" s="162"/>
      <c r="S34" s="7">
        <f t="shared" si="8"/>
        <v>12.42</v>
      </c>
      <c r="T34" s="9">
        <f t="shared" si="4"/>
        <v>0.74519999999999997</v>
      </c>
      <c r="U34" s="203"/>
      <c r="V34" s="217"/>
      <c r="W34" s="209"/>
    </row>
    <row r="35" spans="1:23" x14ac:dyDescent="0.25">
      <c r="A35" s="171"/>
      <c r="B35" s="186"/>
      <c r="C35" s="180"/>
      <c r="D35" s="155"/>
      <c r="E35" s="6" t="s">
        <v>100</v>
      </c>
      <c r="F35" s="167"/>
      <c r="G35" s="167"/>
      <c r="H35" s="167"/>
      <c r="I35" s="167"/>
      <c r="J35" s="7">
        <v>50</v>
      </c>
      <c r="K35" s="162"/>
      <c r="L35" s="6" t="s">
        <v>100</v>
      </c>
      <c r="M35" s="167"/>
      <c r="N35" s="167"/>
      <c r="O35" s="167"/>
      <c r="P35" s="167"/>
      <c r="Q35" s="8">
        <f>VLOOKUP(L35,перечень!$B$3:$C$152,2,FALSE)</f>
        <v>50</v>
      </c>
      <c r="R35" s="162"/>
      <c r="S35" s="7">
        <f t="shared" si="8"/>
        <v>11.5</v>
      </c>
      <c r="T35" s="9">
        <f t="shared" si="4"/>
        <v>0.57500000000000007</v>
      </c>
      <c r="U35" s="203"/>
      <c r="V35" s="217"/>
      <c r="W35" s="209"/>
    </row>
    <row r="36" spans="1:23" x14ac:dyDescent="0.25">
      <c r="A36" s="171"/>
      <c r="B36" s="186"/>
      <c r="C36" s="180"/>
      <c r="D36" s="155"/>
      <c r="E36" s="6" t="s">
        <v>139</v>
      </c>
      <c r="F36" s="167"/>
      <c r="G36" s="167"/>
      <c r="H36" s="167"/>
      <c r="I36" s="167"/>
      <c r="J36" s="7">
        <v>20</v>
      </c>
      <c r="K36" s="162"/>
      <c r="L36" s="6" t="s">
        <v>139</v>
      </c>
      <c r="M36" s="167"/>
      <c r="N36" s="167"/>
      <c r="O36" s="167"/>
      <c r="P36" s="167"/>
      <c r="Q36" s="8">
        <f>VLOOKUP(L36,перечень!$B$3:$C$152,2,FALSE)</f>
        <v>173</v>
      </c>
      <c r="R36" s="162"/>
      <c r="S36" s="7">
        <f t="shared" si="8"/>
        <v>4.5999999999999996</v>
      </c>
      <c r="T36" s="9">
        <f t="shared" si="4"/>
        <v>0.79579999999999984</v>
      </c>
      <c r="U36" s="203"/>
      <c r="V36" s="217"/>
      <c r="W36" s="209"/>
    </row>
    <row r="37" spans="1:23" x14ac:dyDescent="0.25">
      <c r="A37" s="171"/>
      <c r="B37" s="186"/>
      <c r="C37" s="180"/>
      <c r="D37" s="155"/>
      <c r="E37" s="6" t="s">
        <v>137</v>
      </c>
      <c r="F37" s="167"/>
      <c r="G37" s="167"/>
      <c r="H37" s="167"/>
      <c r="I37" s="167"/>
      <c r="J37" s="7">
        <v>1.5</v>
      </c>
      <c r="K37" s="162"/>
      <c r="L37" s="6" t="s">
        <v>137</v>
      </c>
      <c r="M37" s="167"/>
      <c r="N37" s="167"/>
      <c r="O37" s="167"/>
      <c r="P37" s="167"/>
      <c r="Q37" s="8">
        <f>VLOOKUP(L37,перечень!$B$3:$C$152,2,FALSE)</f>
        <v>16</v>
      </c>
      <c r="R37" s="162"/>
      <c r="S37" s="7">
        <f t="shared" si="8"/>
        <v>0.34499999999999997</v>
      </c>
      <c r="T37" s="9">
        <f t="shared" si="4"/>
        <v>5.5199999999999997E-3</v>
      </c>
      <c r="U37" s="203"/>
      <c r="V37" s="217"/>
      <c r="W37" s="209"/>
    </row>
    <row r="38" spans="1:23" ht="15.75" thickBot="1" x14ac:dyDescent="0.3">
      <c r="A38" s="171"/>
      <c r="B38" s="186"/>
      <c r="C38" s="181"/>
      <c r="D38" s="156"/>
      <c r="E38" s="10" t="s">
        <v>118</v>
      </c>
      <c r="F38" s="168"/>
      <c r="G38" s="168"/>
      <c r="H38" s="168"/>
      <c r="I38" s="168"/>
      <c r="J38" s="11">
        <v>50</v>
      </c>
      <c r="K38" s="163"/>
      <c r="L38" s="10" t="s">
        <v>118</v>
      </c>
      <c r="M38" s="168"/>
      <c r="N38" s="168"/>
      <c r="O38" s="168"/>
      <c r="P38" s="168"/>
      <c r="Q38" s="12">
        <f>VLOOKUP(L38,перечень!$B$3:$C$152,2,FALSE)</f>
        <v>321.5</v>
      </c>
      <c r="R38" s="163"/>
      <c r="S38" s="11">
        <f t="shared" si="8"/>
        <v>11.5</v>
      </c>
      <c r="T38" s="13">
        <f t="shared" si="4"/>
        <v>3.6972499999999999</v>
      </c>
      <c r="U38" s="204"/>
      <c r="V38" s="217"/>
      <c r="W38" s="209"/>
    </row>
    <row r="39" spans="1:23" ht="15.75" thickTop="1" x14ac:dyDescent="0.25">
      <c r="A39" s="171"/>
      <c r="B39" s="186"/>
      <c r="C39" s="179" t="s">
        <v>226</v>
      </c>
      <c r="D39" s="154" t="s">
        <v>433</v>
      </c>
      <c r="E39" s="2" t="s">
        <v>97</v>
      </c>
      <c r="F39" s="166">
        <v>3</v>
      </c>
      <c r="G39" s="166">
        <v>5.7</v>
      </c>
      <c r="H39" s="166">
        <v>23.7</v>
      </c>
      <c r="I39" s="166">
        <f t="shared" si="6"/>
        <v>158.1</v>
      </c>
      <c r="J39" s="3">
        <v>210</v>
      </c>
      <c r="K39" s="161">
        <v>150</v>
      </c>
      <c r="L39" s="2" t="s">
        <v>97</v>
      </c>
      <c r="M39" s="166">
        <f>$R$39/$K$39*F39</f>
        <v>4</v>
      </c>
      <c r="N39" s="166">
        <f>$R$39/$K$39*G39</f>
        <v>7.6</v>
      </c>
      <c r="O39" s="166">
        <f>$R$39/$K$39*H39</f>
        <v>31.599999999999998</v>
      </c>
      <c r="P39" s="166">
        <f t="shared" ref="P39" si="9">(M39*4)+(N39*9)+(O39*4)</f>
        <v>210.79999999999998</v>
      </c>
      <c r="Q39" s="4">
        <f>VLOOKUP(L39,перечень!$B$3:$C$152,2,FALSE)</f>
        <v>70</v>
      </c>
      <c r="R39" s="161">
        <v>200</v>
      </c>
      <c r="S39" s="3">
        <f>$R$39*J39/$K$39</f>
        <v>280</v>
      </c>
      <c r="T39" s="5">
        <f t="shared" si="4"/>
        <v>19.600000000000001</v>
      </c>
      <c r="U39" s="202">
        <f>SUM(T39:T42)</f>
        <v>28.253866666666667</v>
      </c>
      <c r="V39" s="217"/>
      <c r="W39" s="209"/>
    </row>
    <row r="40" spans="1:23" x14ac:dyDescent="0.25">
      <c r="A40" s="171"/>
      <c r="B40" s="186"/>
      <c r="C40" s="180"/>
      <c r="D40" s="155"/>
      <c r="E40" s="6" t="s">
        <v>117</v>
      </c>
      <c r="F40" s="167"/>
      <c r="G40" s="167"/>
      <c r="H40" s="167"/>
      <c r="I40" s="167"/>
      <c r="J40" s="7">
        <v>24</v>
      </c>
      <c r="K40" s="162"/>
      <c r="L40" s="6" t="s">
        <v>117</v>
      </c>
      <c r="M40" s="167"/>
      <c r="N40" s="167"/>
      <c r="O40" s="167"/>
      <c r="P40" s="167"/>
      <c r="Q40" s="8">
        <f>VLOOKUP(L40,перечень!$B$3:$C$152,2,FALSE)</f>
        <v>61.85</v>
      </c>
      <c r="R40" s="162"/>
      <c r="S40" s="7">
        <f>$R$39*J40/$K$39</f>
        <v>32</v>
      </c>
      <c r="T40" s="9">
        <f t="shared" si="4"/>
        <v>1.9792000000000001</v>
      </c>
      <c r="U40" s="203"/>
      <c r="V40" s="217"/>
      <c r="W40" s="209"/>
    </row>
    <row r="41" spans="1:23" x14ac:dyDescent="0.25">
      <c r="A41" s="171"/>
      <c r="B41" s="186"/>
      <c r="C41" s="180"/>
      <c r="D41" s="155"/>
      <c r="E41" s="6" t="s">
        <v>123</v>
      </c>
      <c r="F41" s="167"/>
      <c r="G41" s="167"/>
      <c r="H41" s="167"/>
      <c r="I41" s="167"/>
      <c r="J41" s="7">
        <v>6.8</v>
      </c>
      <c r="K41" s="162"/>
      <c r="L41" s="6" t="s">
        <v>123</v>
      </c>
      <c r="M41" s="167"/>
      <c r="N41" s="167"/>
      <c r="O41" s="167"/>
      <c r="P41" s="167"/>
      <c r="Q41" s="8">
        <f>VLOOKUP(L41,перечень!$B$3:$C$152,2,FALSE)</f>
        <v>735</v>
      </c>
      <c r="R41" s="162"/>
      <c r="S41" s="7">
        <f>$R$39*J41/$K$39</f>
        <v>9.0666666666666664</v>
      </c>
      <c r="T41" s="9">
        <f t="shared" si="4"/>
        <v>6.6639999999999997</v>
      </c>
      <c r="U41" s="203"/>
      <c r="V41" s="217"/>
      <c r="W41" s="209"/>
    </row>
    <row r="42" spans="1:23" ht="15.75" thickBot="1" x14ac:dyDescent="0.3">
      <c r="A42" s="171"/>
      <c r="B42" s="186"/>
      <c r="C42" s="181"/>
      <c r="D42" s="156"/>
      <c r="E42" s="10" t="s">
        <v>317</v>
      </c>
      <c r="F42" s="168"/>
      <c r="G42" s="168"/>
      <c r="H42" s="168"/>
      <c r="I42" s="168"/>
      <c r="J42" s="11">
        <v>0.5</v>
      </c>
      <c r="K42" s="163"/>
      <c r="L42" s="10" t="s">
        <v>137</v>
      </c>
      <c r="M42" s="168"/>
      <c r="N42" s="168"/>
      <c r="O42" s="168"/>
      <c r="P42" s="168"/>
      <c r="Q42" s="12">
        <f>VLOOKUP(L42,перечень!$B$3:$C$152,2,FALSE)</f>
        <v>16</v>
      </c>
      <c r="R42" s="163"/>
      <c r="S42" s="11">
        <f>$R$39*J42/$K$39</f>
        <v>0.66666666666666663</v>
      </c>
      <c r="T42" s="13">
        <f t="shared" si="4"/>
        <v>1.0666666666666666E-2</v>
      </c>
      <c r="U42" s="204"/>
      <c r="V42" s="217"/>
      <c r="W42" s="209"/>
    </row>
    <row r="43" spans="1:23" ht="15.75" customHeight="1" thickTop="1" thickBot="1" x14ac:dyDescent="0.3">
      <c r="A43" s="171"/>
      <c r="B43" s="186"/>
      <c r="C43" s="179" t="s">
        <v>316</v>
      </c>
      <c r="D43" s="154" t="s">
        <v>205</v>
      </c>
      <c r="E43" s="2" t="s">
        <v>176</v>
      </c>
      <c r="F43" s="166">
        <v>8.02</v>
      </c>
      <c r="G43" s="166">
        <v>7.05</v>
      </c>
      <c r="H43" s="166">
        <v>8.6</v>
      </c>
      <c r="I43" s="166">
        <f>(F43*4)+(G43*9)+(H43*4)</f>
        <v>129.93</v>
      </c>
      <c r="J43" s="3">
        <v>120</v>
      </c>
      <c r="K43" s="199">
        <v>100</v>
      </c>
      <c r="L43" s="2" t="s">
        <v>176</v>
      </c>
      <c r="M43" s="166">
        <f>$R$43/$K$43*F43</f>
        <v>8.02</v>
      </c>
      <c r="N43" s="166">
        <f>$R$43/$K$43*G43</f>
        <v>7.05</v>
      </c>
      <c r="O43" s="166">
        <f>$R$43/$K$43*H43</f>
        <v>8.6</v>
      </c>
      <c r="P43" s="166">
        <f>(M43*4)+(N43*9)+(O43*4)</f>
        <v>129.93</v>
      </c>
      <c r="Q43" s="4">
        <f>VLOOKUP(L43,перечень!$B$3:$C$152,2,FALSE)</f>
        <v>260</v>
      </c>
      <c r="R43" s="199">
        <v>100</v>
      </c>
      <c r="S43" s="3">
        <f t="shared" ref="S43:S48" si="10">$R$43*J43/$K$43</f>
        <v>120</v>
      </c>
      <c r="T43" s="5">
        <f t="shared" si="4"/>
        <v>31.200000000000003</v>
      </c>
      <c r="U43" s="202">
        <f>SUM(T43:T48)</f>
        <v>31.200000000000003</v>
      </c>
      <c r="V43" s="217"/>
      <c r="W43" s="209"/>
    </row>
    <row r="44" spans="1:23" ht="16.5" thickTop="1" thickBot="1" x14ac:dyDescent="0.3">
      <c r="A44" s="171"/>
      <c r="B44" s="186"/>
      <c r="C44" s="180"/>
      <c r="D44" s="155"/>
      <c r="E44" s="6"/>
      <c r="F44" s="167"/>
      <c r="G44" s="167"/>
      <c r="H44" s="167"/>
      <c r="I44" s="167"/>
      <c r="J44" s="7"/>
      <c r="K44" s="200"/>
      <c r="L44" s="15"/>
      <c r="M44" s="167"/>
      <c r="N44" s="167"/>
      <c r="O44" s="167"/>
      <c r="P44" s="167"/>
      <c r="Q44" s="8">
        <f>VLOOKUP(L44,перечень!$B$3:$C$152,2,FALSE)</f>
        <v>0</v>
      </c>
      <c r="R44" s="200"/>
      <c r="S44" s="7">
        <f t="shared" si="10"/>
        <v>0</v>
      </c>
      <c r="T44" s="9">
        <f t="shared" si="4"/>
        <v>0</v>
      </c>
      <c r="U44" s="203"/>
      <c r="V44" s="217"/>
      <c r="W44" s="209"/>
    </row>
    <row r="45" spans="1:23" ht="15.75" thickTop="1" x14ac:dyDescent="0.25">
      <c r="A45" s="171"/>
      <c r="B45" s="186"/>
      <c r="C45" s="180"/>
      <c r="D45" s="155"/>
      <c r="E45" s="6"/>
      <c r="F45" s="167"/>
      <c r="G45" s="167"/>
      <c r="H45" s="167"/>
      <c r="I45" s="167"/>
      <c r="J45" s="7"/>
      <c r="K45" s="200"/>
      <c r="L45" s="6"/>
      <c r="M45" s="167"/>
      <c r="N45" s="167"/>
      <c r="O45" s="167"/>
      <c r="P45" s="167"/>
      <c r="Q45" s="8">
        <f>VLOOKUP(L45,перечень!$B$3:$C$152,2,FALSE)</f>
        <v>0</v>
      </c>
      <c r="R45" s="200"/>
      <c r="S45" s="7">
        <f t="shared" si="10"/>
        <v>0</v>
      </c>
      <c r="T45" s="9">
        <f t="shared" si="4"/>
        <v>0</v>
      </c>
      <c r="U45" s="203"/>
      <c r="V45" s="217"/>
      <c r="W45" s="209"/>
    </row>
    <row r="46" spans="1:23" x14ac:dyDescent="0.25">
      <c r="A46" s="171"/>
      <c r="B46" s="186"/>
      <c r="C46" s="180"/>
      <c r="D46" s="155"/>
      <c r="E46" s="6"/>
      <c r="F46" s="167"/>
      <c r="G46" s="167"/>
      <c r="H46" s="167"/>
      <c r="I46" s="167"/>
      <c r="J46" s="7"/>
      <c r="K46" s="200"/>
      <c r="L46" s="6"/>
      <c r="M46" s="167"/>
      <c r="N46" s="167"/>
      <c r="O46" s="167"/>
      <c r="P46" s="167"/>
      <c r="Q46" s="8">
        <f>VLOOKUP(L46,перечень!$B$3:$C$152,2,FALSE)</f>
        <v>0</v>
      </c>
      <c r="R46" s="200"/>
      <c r="S46" s="7">
        <f t="shared" si="10"/>
        <v>0</v>
      </c>
      <c r="T46" s="9">
        <f t="shared" si="4"/>
        <v>0</v>
      </c>
      <c r="U46" s="203"/>
      <c r="V46" s="217"/>
      <c r="W46" s="209"/>
    </row>
    <row r="47" spans="1:23" x14ac:dyDescent="0.25">
      <c r="A47" s="171"/>
      <c r="B47" s="186"/>
      <c r="C47" s="180"/>
      <c r="D47" s="155"/>
      <c r="E47" s="6"/>
      <c r="F47" s="167"/>
      <c r="G47" s="167"/>
      <c r="H47" s="167"/>
      <c r="I47" s="167"/>
      <c r="J47" s="7"/>
      <c r="K47" s="200"/>
      <c r="L47" s="6"/>
      <c r="M47" s="167"/>
      <c r="N47" s="167"/>
      <c r="O47" s="167"/>
      <c r="P47" s="167"/>
      <c r="Q47" s="8">
        <f>VLOOKUP(L47,перечень!$B$3:$C$152,2,FALSE)</f>
        <v>0</v>
      </c>
      <c r="R47" s="200"/>
      <c r="S47" s="7">
        <f>$R$43*J47/$K$43</f>
        <v>0</v>
      </c>
      <c r="T47" s="9">
        <f t="shared" si="4"/>
        <v>0</v>
      </c>
      <c r="U47" s="203"/>
      <c r="V47" s="217"/>
      <c r="W47" s="209"/>
    </row>
    <row r="48" spans="1:23" ht="15.75" thickBot="1" x14ac:dyDescent="0.3">
      <c r="A48" s="171"/>
      <c r="B48" s="186"/>
      <c r="C48" s="181"/>
      <c r="D48" s="156"/>
      <c r="E48" s="10"/>
      <c r="F48" s="168"/>
      <c r="G48" s="168"/>
      <c r="H48" s="168"/>
      <c r="I48" s="168"/>
      <c r="J48" s="11"/>
      <c r="K48" s="201"/>
      <c r="L48" s="10"/>
      <c r="M48" s="168"/>
      <c r="N48" s="168"/>
      <c r="O48" s="168"/>
      <c r="P48" s="168"/>
      <c r="Q48" s="12">
        <f>VLOOKUP(L48,перечень!$B$3:$C$152,2,FALSE)</f>
        <v>0</v>
      </c>
      <c r="R48" s="201"/>
      <c r="S48" s="11">
        <f t="shared" si="10"/>
        <v>0</v>
      </c>
      <c r="T48" s="13">
        <f t="shared" si="4"/>
        <v>0</v>
      </c>
      <c r="U48" s="204"/>
      <c r="V48" s="217"/>
      <c r="W48" s="209"/>
    </row>
    <row r="49" spans="1:23" ht="15.75" customHeight="1" thickTop="1" x14ac:dyDescent="0.25">
      <c r="A49" s="171"/>
      <c r="B49" s="186"/>
      <c r="C49" s="179" t="s">
        <v>223</v>
      </c>
      <c r="D49" s="248" t="s">
        <v>434</v>
      </c>
      <c r="E49" s="2"/>
      <c r="F49" s="166">
        <v>0.5</v>
      </c>
      <c r="G49" s="166">
        <v>0</v>
      </c>
      <c r="H49" s="166">
        <v>27</v>
      </c>
      <c r="I49" s="166">
        <f t="shared" ref="I49" si="11">(F49*4)+(G49*9)+(H49*4)</f>
        <v>110</v>
      </c>
      <c r="J49" s="3">
        <v>0</v>
      </c>
      <c r="K49" s="199">
        <v>200</v>
      </c>
      <c r="L49" s="2"/>
      <c r="M49" s="166">
        <f>$R$49/$K$49*F49</f>
        <v>0.5</v>
      </c>
      <c r="N49" s="166">
        <f>$R$49/$K$49*G49</f>
        <v>0</v>
      </c>
      <c r="O49" s="166">
        <f>$R$49/$K$49*H49</f>
        <v>27</v>
      </c>
      <c r="P49" s="166">
        <f t="shared" ref="P49" si="12">(M49*4)+(N49*9)+(O49*4)</f>
        <v>110</v>
      </c>
      <c r="Q49" s="4">
        <f>VLOOKUP(L49,перечень!$B$3:$C$152,2,FALSE)</f>
        <v>0</v>
      </c>
      <c r="R49" s="199">
        <v>200</v>
      </c>
      <c r="S49" s="3">
        <f>$R$49*J49/$K$49</f>
        <v>0</v>
      </c>
      <c r="T49" s="5">
        <f t="shared" si="4"/>
        <v>0</v>
      </c>
      <c r="U49" s="202">
        <f>SUM(T49:T51)</f>
        <v>5.0650000000000004</v>
      </c>
      <c r="V49" s="217"/>
      <c r="W49" s="209"/>
    </row>
    <row r="50" spans="1:23" x14ac:dyDescent="0.25">
      <c r="A50" s="171"/>
      <c r="B50" s="186"/>
      <c r="C50" s="180"/>
      <c r="D50" s="249"/>
      <c r="E50" s="6" t="s">
        <v>138</v>
      </c>
      <c r="F50" s="167"/>
      <c r="G50" s="167"/>
      <c r="H50" s="167"/>
      <c r="I50" s="167"/>
      <c r="J50" s="7">
        <v>7</v>
      </c>
      <c r="K50" s="200"/>
      <c r="L50" s="6" t="s">
        <v>138</v>
      </c>
      <c r="M50" s="167"/>
      <c r="N50" s="167"/>
      <c r="O50" s="167"/>
      <c r="P50" s="167"/>
      <c r="Q50" s="8">
        <f>VLOOKUP(L50,перечень!$B$3:$C$152,2,FALSE)</f>
        <v>95</v>
      </c>
      <c r="R50" s="200"/>
      <c r="S50" s="7">
        <f>$R$49*J50/$K$49</f>
        <v>7</v>
      </c>
      <c r="T50" s="9">
        <f t="shared" si="4"/>
        <v>0.66500000000000004</v>
      </c>
      <c r="U50" s="203"/>
      <c r="V50" s="217"/>
      <c r="W50" s="209"/>
    </row>
    <row r="51" spans="1:23" ht="36" customHeight="1" thickBot="1" x14ac:dyDescent="0.3">
      <c r="A51" s="171"/>
      <c r="B51" s="186"/>
      <c r="C51" s="181"/>
      <c r="D51" s="250"/>
      <c r="E51" s="10" t="s">
        <v>112</v>
      </c>
      <c r="F51" s="168"/>
      <c r="G51" s="168"/>
      <c r="H51" s="168"/>
      <c r="I51" s="168"/>
      <c r="J51" s="11">
        <v>20</v>
      </c>
      <c r="K51" s="201"/>
      <c r="L51" s="10" t="s">
        <v>112</v>
      </c>
      <c r="M51" s="168"/>
      <c r="N51" s="168"/>
      <c r="O51" s="168"/>
      <c r="P51" s="168"/>
      <c r="Q51" s="12">
        <f>VLOOKUP(L51,перечень!$B$3:$C$152,2,FALSE)</f>
        <v>220</v>
      </c>
      <c r="R51" s="201"/>
      <c r="S51" s="11">
        <f>$R$49*J51/$K$49</f>
        <v>20</v>
      </c>
      <c r="T51" s="13">
        <f t="shared" si="4"/>
        <v>4.4000000000000004</v>
      </c>
      <c r="U51" s="204"/>
      <c r="V51" s="217"/>
      <c r="W51" s="209"/>
    </row>
    <row r="52" spans="1:23" ht="16.5" thickTop="1" thickBot="1" x14ac:dyDescent="0.3">
      <c r="A52" s="171"/>
      <c r="B52" s="186"/>
      <c r="C52" s="14" t="s">
        <v>204</v>
      </c>
      <c r="D52" s="31" t="s">
        <v>205</v>
      </c>
      <c r="E52" s="15" t="s">
        <v>204</v>
      </c>
      <c r="F52" s="42">
        <v>8.1</v>
      </c>
      <c r="G52" s="42">
        <v>3.4</v>
      </c>
      <c r="H52" s="42">
        <v>42.2</v>
      </c>
      <c r="I52" s="42">
        <f>(F52*4)+(G52*9)+(H52*4)</f>
        <v>231.8</v>
      </c>
      <c r="J52" s="16">
        <v>100</v>
      </c>
      <c r="K52" s="17">
        <v>100</v>
      </c>
      <c r="L52" s="6" t="s">
        <v>125</v>
      </c>
      <c r="M52" s="42">
        <f>$R$52/$K$52*F52</f>
        <v>2.9159999999999999</v>
      </c>
      <c r="N52" s="42">
        <f>$R$52/$K$52*G52</f>
        <v>1.224</v>
      </c>
      <c r="O52" s="42">
        <f>$R$52/$K$52*H52</f>
        <v>15.192</v>
      </c>
      <c r="P52" s="42">
        <f>(M52*4)+(N52*9)+(O52*4)</f>
        <v>83.448000000000008</v>
      </c>
      <c r="Q52" s="18">
        <f>VLOOKUP(L52,перечень!$B$3:$C$152,2,FALSE)</f>
        <v>88</v>
      </c>
      <c r="R52" s="17">
        <v>36</v>
      </c>
      <c r="S52" s="16">
        <f>$R$52*J52/$K$52</f>
        <v>36</v>
      </c>
      <c r="T52" s="19">
        <f t="shared" si="4"/>
        <v>3.1679999999999997</v>
      </c>
      <c r="U52" s="43">
        <f>SUM(T52)</f>
        <v>3.1679999999999997</v>
      </c>
      <c r="V52" s="217"/>
      <c r="W52" s="209"/>
    </row>
    <row r="53" spans="1:23" ht="16.5" thickTop="1" thickBot="1" x14ac:dyDescent="0.3">
      <c r="A53" s="171"/>
      <c r="B53" s="186"/>
      <c r="C53" s="14" t="s">
        <v>124</v>
      </c>
      <c r="D53" s="31" t="s">
        <v>205</v>
      </c>
      <c r="E53" s="15" t="s">
        <v>206</v>
      </c>
      <c r="F53" s="42">
        <v>6.6</v>
      </c>
      <c r="G53" s="42">
        <v>5.2</v>
      </c>
      <c r="H53" s="42">
        <v>39.799999999999997</v>
      </c>
      <c r="I53" s="42">
        <f>(F53*4)+(G53*9)+(H53*4)</f>
        <v>232.39999999999998</v>
      </c>
      <c r="J53" s="16">
        <v>100</v>
      </c>
      <c r="K53" s="17">
        <v>100</v>
      </c>
      <c r="L53" s="15" t="s">
        <v>124</v>
      </c>
      <c r="M53" s="42">
        <f>$R$53/$K$53*F53</f>
        <v>3.3</v>
      </c>
      <c r="N53" s="42">
        <f>$R$53/$K$53*G53</f>
        <v>2.6</v>
      </c>
      <c r="O53" s="42">
        <f>$R$53/$K$53*H53</f>
        <v>19.899999999999999</v>
      </c>
      <c r="P53" s="42">
        <f>(M53*4)+(N53*9)+(O53*4)</f>
        <v>116.19999999999999</v>
      </c>
      <c r="Q53" s="18">
        <f>VLOOKUP(L53,перечень!$B$3:$C$152,2,FALSE)</f>
        <v>67.28</v>
      </c>
      <c r="R53" s="17">
        <v>50</v>
      </c>
      <c r="S53" s="16">
        <f>$R$53*J53/$K$53</f>
        <v>50</v>
      </c>
      <c r="T53" s="19">
        <f t="shared" si="4"/>
        <v>3.3640000000000003</v>
      </c>
      <c r="U53" s="43">
        <f>SUM(T53)</f>
        <v>3.3640000000000003</v>
      </c>
      <c r="V53" s="217"/>
      <c r="W53" s="209"/>
    </row>
    <row r="54" spans="1:23" ht="15.75" thickTop="1" x14ac:dyDescent="0.25">
      <c r="A54" s="171"/>
      <c r="B54" s="186"/>
      <c r="C54" s="182" t="s">
        <v>338</v>
      </c>
      <c r="D54" s="221"/>
      <c r="E54" s="2" t="s">
        <v>147</v>
      </c>
      <c r="F54" s="166">
        <v>4.2</v>
      </c>
      <c r="G54" s="166">
        <v>1.6</v>
      </c>
      <c r="H54" s="166">
        <v>0.2</v>
      </c>
      <c r="I54" s="166">
        <v>0.2</v>
      </c>
      <c r="J54" s="3">
        <v>36.6</v>
      </c>
      <c r="K54" s="199">
        <v>20</v>
      </c>
      <c r="L54" s="2" t="s">
        <v>147</v>
      </c>
      <c r="M54" s="166">
        <f>$R$54/$K$54*F54</f>
        <v>4.2</v>
      </c>
      <c r="N54" s="166">
        <f>$R$54/$K$54*G54</f>
        <v>1.6</v>
      </c>
      <c r="O54" s="166">
        <f>$R$54/$K$54*H54</f>
        <v>0.2</v>
      </c>
      <c r="P54" s="166">
        <f>(M54*4)+(N54*9)+(O54*4)</f>
        <v>32</v>
      </c>
      <c r="Q54" s="4">
        <f>VLOOKUP(L54,перечень!$B$3:$C$152,2,FALSE)</f>
        <v>244</v>
      </c>
      <c r="R54" s="199">
        <v>20</v>
      </c>
      <c r="S54" s="3">
        <f>$R$54*J54/$K$54</f>
        <v>36.6</v>
      </c>
      <c r="T54" s="5">
        <f t="shared" si="4"/>
        <v>8.9304000000000006</v>
      </c>
      <c r="U54" s="202">
        <f>SUM(T54:T56)</f>
        <v>8.9304000000000006</v>
      </c>
      <c r="V54" s="217"/>
      <c r="W54" s="209"/>
    </row>
    <row r="55" spans="1:23" x14ac:dyDescent="0.25">
      <c r="A55" s="171"/>
      <c r="B55" s="186"/>
      <c r="C55" s="183"/>
      <c r="D55" s="222"/>
      <c r="E55" s="6"/>
      <c r="F55" s="167"/>
      <c r="G55" s="167"/>
      <c r="H55" s="167"/>
      <c r="I55" s="167"/>
      <c r="J55" s="7">
        <v>10</v>
      </c>
      <c r="K55" s="200"/>
      <c r="L55" s="6">
        <v>0</v>
      </c>
      <c r="M55" s="167"/>
      <c r="N55" s="167"/>
      <c r="O55" s="167"/>
      <c r="P55" s="167"/>
      <c r="Q55" s="8">
        <f>VLOOKUP(L55,перечень!$B$3:$C$152,2,FALSE)</f>
        <v>0</v>
      </c>
      <c r="R55" s="200"/>
      <c r="S55" s="7">
        <f>$R$54*J55/$K$54</f>
        <v>10</v>
      </c>
      <c r="T55" s="9">
        <f t="shared" si="4"/>
        <v>0</v>
      </c>
      <c r="U55" s="203"/>
      <c r="V55" s="217"/>
      <c r="W55" s="209"/>
    </row>
    <row r="56" spans="1:23" ht="15.75" thickBot="1" x14ac:dyDescent="0.3">
      <c r="A56" s="171"/>
      <c r="B56" s="187"/>
      <c r="C56" s="184"/>
      <c r="D56" s="223"/>
      <c r="E56" s="10"/>
      <c r="F56" s="168"/>
      <c r="G56" s="168"/>
      <c r="H56" s="168"/>
      <c r="I56" s="168"/>
      <c r="J56" s="11">
        <v>10</v>
      </c>
      <c r="K56" s="201"/>
      <c r="L56" s="10">
        <v>0</v>
      </c>
      <c r="M56" s="168"/>
      <c r="N56" s="168"/>
      <c r="O56" s="168"/>
      <c r="P56" s="168"/>
      <c r="Q56" s="12">
        <f>VLOOKUP(L56,перечень!$B$3:$C$152,2,FALSE)</f>
        <v>0</v>
      </c>
      <c r="R56" s="201"/>
      <c r="S56" s="11">
        <f>$R$54*J56/$K$54</f>
        <v>10</v>
      </c>
      <c r="T56" s="13">
        <f t="shared" si="4"/>
        <v>0</v>
      </c>
      <c r="U56" s="204"/>
      <c r="V56" s="214"/>
      <c r="W56" s="210"/>
    </row>
    <row r="57" spans="1:23" ht="16.5" thickTop="1" thickBot="1" x14ac:dyDescent="0.3">
      <c r="A57" s="171"/>
      <c r="B57" s="176" t="s">
        <v>207</v>
      </c>
      <c r="C57" s="179"/>
      <c r="D57" s="154"/>
      <c r="E57" s="2"/>
      <c r="F57" s="166"/>
      <c r="G57" s="166"/>
      <c r="H57" s="166"/>
      <c r="I57" s="166">
        <f>(F57*4)+(G57*9)+(H57*4)</f>
        <v>0</v>
      </c>
      <c r="J57" s="3">
        <v>81.599999999999994</v>
      </c>
      <c r="K57" s="161">
        <v>120</v>
      </c>
      <c r="L57" s="2"/>
      <c r="M57" s="166">
        <f>$R$57/$K$57*F57</f>
        <v>0</v>
      </c>
      <c r="N57" s="166">
        <f>$R$57/$K$57*G57</f>
        <v>0</v>
      </c>
      <c r="O57" s="166">
        <f>$R$57/$K$57*H57</f>
        <v>0</v>
      </c>
      <c r="P57" s="166">
        <f>(M57*4)+(N57*9)+(O57*4)</f>
        <v>0</v>
      </c>
      <c r="Q57" s="4">
        <f>VLOOKUP(L57,перечень!$B$3:$C$152,2,FALSE)</f>
        <v>0</v>
      </c>
      <c r="R57" s="161">
        <v>0</v>
      </c>
      <c r="S57" s="3">
        <f>$R$57*J57/$K$57</f>
        <v>0</v>
      </c>
      <c r="T57" s="5">
        <f t="shared" si="4"/>
        <v>0</v>
      </c>
      <c r="U57" s="202">
        <f>SUM(T57:T63)</f>
        <v>0</v>
      </c>
      <c r="V57" s="213">
        <f>SUM(U57:U74)</f>
        <v>0</v>
      </c>
      <c r="W57" s="208">
        <f>SUM(P57:P74)</f>
        <v>0</v>
      </c>
    </row>
    <row r="58" spans="1:23" ht="15.75" thickTop="1" x14ac:dyDescent="0.25">
      <c r="A58" s="171"/>
      <c r="B58" s="177"/>
      <c r="C58" s="180"/>
      <c r="D58" s="155"/>
      <c r="E58" s="6"/>
      <c r="F58" s="167"/>
      <c r="G58" s="167"/>
      <c r="H58" s="167"/>
      <c r="I58" s="167"/>
      <c r="J58" s="7">
        <v>31.2</v>
      </c>
      <c r="K58" s="162"/>
      <c r="L58" s="6"/>
      <c r="M58" s="167"/>
      <c r="N58" s="167"/>
      <c r="O58" s="167"/>
      <c r="P58" s="167"/>
      <c r="Q58" s="4">
        <f>VLOOKUP(L58,перечень!$B$3:$C$152,2,FALSE)</f>
        <v>0</v>
      </c>
      <c r="R58" s="162"/>
      <c r="S58" s="7">
        <f>$R$57*J58/$K$57</f>
        <v>0</v>
      </c>
      <c r="T58" s="9">
        <f t="shared" si="4"/>
        <v>0</v>
      </c>
      <c r="U58" s="203"/>
      <c r="V58" s="217"/>
      <c r="W58" s="209"/>
    </row>
    <row r="59" spans="1:23" x14ac:dyDescent="0.25">
      <c r="A59" s="171"/>
      <c r="B59" s="177"/>
      <c r="C59" s="180"/>
      <c r="D59" s="155"/>
      <c r="E59" s="6"/>
      <c r="F59" s="167"/>
      <c r="G59" s="167"/>
      <c r="H59" s="167"/>
      <c r="I59" s="167"/>
      <c r="J59" s="7">
        <v>4.8</v>
      </c>
      <c r="K59" s="162"/>
      <c r="L59" s="6"/>
      <c r="M59" s="167"/>
      <c r="N59" s="167"/>
      <c r="O59" s="167"/>
      <c r="P59" s="167"/>
      <c r="Q59" s="8">
        <f>VLOOKUP(L59,перечень!$B$3:$C$152,2,FALSE)</f>
        <v>0</v>
      </c>
      <c r="R59" s="162"/>
      <c r="S59" s="7">
        <f>$R$57*J59/$K$57</f>
        <v>0</v>
      </c>
      <c r="T59" s="9">
        <f t="shared" si="4"/>
        <v>0</v>
      </c>
      <c r="U59" s="203"/>
      <c r="V59" s="217"/>
      <c r="W59" s="209"/>
    </row>
    <row r="60" spans="1:23" x14ac:dyDescent="0.25">
      <c r="A60" s="171"/>
      <c r="B60" s="177"/>
      <c r="C60" s="180"/>
      <c r="D60" s="155"/>
      <c r="E60" s="6"/>
      <c r="F60" s="167"/>
      <c r="G60" s="167"/>
      <c r="H60" s="167"/>
      <c r="I60" s="167"/>
      <c r="J60" s="7">
        <v>13.2</v>
      </c>
      <c r="K60" s="162"/>
      <c r="L60" s="6"/>
      <c r="M60" s="167"/>
      <c r="N60" s="167"/>
      <c r="O60" s="167"/>
      <c r="P60" s="167"/>
      <c r="Q60" s="8">
        <f>VLOOKUP(L60,перечень!$B$3:$C$152,2,FALSE)</f>
        <v>0</v>
      </c>
      <c r="R60" s="162"/>
      <c r="S60" s="7">
        <f>$R$57*J60/$K$57</f>
        <v>0</v>
      </c>
      <c r="T60" s="9">
        <f t="shared" si="4"/>
        <v>0</v>
      </c>
      <c r="U60" s="203"/>
      <c r="V60" s="217"/>
      <c r="W60" s="209"/>
    </row>
    <row r="61" spans="1:23" x14ac:dyDescent="0.25">
      <c r="A61" s="171"/>
      <c r="B61" s="177"/>
      <c r="C61" s="180"/>
      <c r="D61" s="155"/>
      <c r="E61" s="6"/>
      <c r="F61" s="167"/>
      <c r="G61" s="167"/>
      <c r="H61" s="167"/>
      <c r="I61" s="167"/>
      <c r="J61" s="7">
        <v>4.8</v>
      </c>
      <c r="K61" s="162"/>
      <c r="L61" s="6"/>
      <c r="M61" s="167"/>
      <c r="N61" s="167"/>
      <c r="O61" s="167"/>
      <c r="P61" s="167"/>
      <c r="Q61" s="8">
        <f>VLOOKUP(L61,перечень!$B$3:$C$152,2,FALSE)</f>
        <v>0</v>
      </c>
      <c r="R61" s="162"/>
      <c r="S61" s="7">
        <f>$R$57*J61/$K$57</f>
        <v>0</v>
      </c>
      <c r="T61" s="9">
        <f t="shared" si="4"/>
        <v>0</v>
      </c>
      <c r="U61" s="203"/>
      <c r="V61" s="217"/>
      <c r="W61" s="209"/>
    </row>
    <row r="62" spans="1:23" x14ac:dyDescent="0.25">
      <c r="A62" s="171"/>
      <c r="B62" s="177"/>
      <c r="C62" s="180"/>
      <c r="D62" s="155"/>
      <c r="E62" s="51"/>
      <c r="F62" s="167"/>
      <c r="G62" s="167"/>
      <c r="H62" s="167"/>
      <c r="I62" s="167"/>
      <c r="J62" s="7">
        <v>4.8</v>
      </c>
      <c r="K62" s="243"/>
      <c r="L62" s="51"/>
      <c r="M62" s="167"/>
      <c r="N62" s="167"/>
      <c r="O62" s="167"/>
      <c r="P62" s="167"/>
      <c r="Q62" s="8">
        <f>VLOOKUP(L62,перечень!$B$3:$C$152,2,FALSE)</f>
        <v>0</v>
      </c>
      <c r="R62" s="243"/>
      <c r="S62" s="7">
        <f t="shared" ref="S62:S63" si="13">$R$57*J62/$K$57</f>
        <v>0</v>
      </c>
      <c r="T62" s="9">
        <f t="shared" si="4"/>
        <v>0</v>
      </c>
      <c r="U62" s="244"/>
      <c r="V62" s="217"/>
      <c r="W62" s="209"/>
    </row>
    <row r="63" spans="1:23" ht="15.75" thickBot="1" x14ac:dyDescent="0.3">
      <c r="A63" s="171"/>
      <c r="B63" s="177"/>
      <c r="C63" s="181"/>
      <c r="D63" s="156"/>
      <c r="E63" s="10"/>
      <c r="F63" s="168"/>
      <c r="G63" s="168"/>
      <c r="H63" s="168"/>
      <c r="I63" s="168"/>
      <c r="J63" s="11">
        <v>4.8</v>
      </c>
      <c r="K63" s="163"/>
      <c r="L63" s="10"/>
      <c r="M63" s="168"/>
      <c r="N63" s="168"/>
      <c r="O63" s="168"/>
      <c r="P63" s="168"/>
      <c r="Q63" s="12">
        <f>VLOOKUP(L63,перечень!$B$3:$C$152,2,FALSE)</f>
        <v>0</v>
      </c>
      <c r="R63" s="163"/>
      <c r="S63" s="11">
        <f t="shared" si="13"/>
        <v>0</v>
      </c>
      <c r="T63" s="13">
        <f t="shared" si="4"/>
        <v>0</v>
      </c>
      <c r="U63" s="204"/>
      <c r="V63" s="217"/>
      <c r="W63" s="209"/>
    </row>
    <row r="64" spans="1:23" ht="15.75" thickTop="1" x14ac:dyDescent="0.25">
      <c r="A64" s="171"/>
      <c r="B64" s="177"/>
      <c r="C64" s="179"/>
      <c r="D64" s="154"/>
      <c r="E64" s="2"/>
      <c r="F64" s="166"/>
      <c r="G64" s="166"/>
      <c r="H64" s="166"/>
      <c r="I64" s="166">
        <f t="shared" ref="I64:I91" si="14">(F64*4)+(G64*9)+(H64*4)</f>
        <v>0</v>
      </c>
      <c r="J64" s="3">
        <v>5.2</v>
      </c>
      <c r="K64" s="161">
        <v>150</v>
      </c>
      <c r="L64" s="2"/>
      <c r="M64" s="166">
        <f>$R$64/$K$64*F64</f>
        <v>0</v>
      </c>
      <c r="N64" s="166">
        <f>$R$64/$K$64*G64</f>
        <v>0</v>
      </c>
      <c r="O64" s="166">
        <f>$R$64/$K$64*H64</f>
        <v>0</v>
      </c>
      <c r="P64" s="166">
        <f t="shared" ref="P64" si="15">(M64*4)+(N64*9)+(O64*4)</f>
        <v>0</v>
      </c>
      <c r="Q64" s="4">
        <f>VLOOKUP(L64,перечень!$B$3:$C$152,2,FALSE)</f>
        <v>0</v>
      </c>
      <c r="R64" s="161">
        <v>0</v>
      </c>
      <c r="S64" s="3">
        <f t="shared" ref="S64:S69" si="16">$R$64*J64/$K$64</f>
        <v>0</v>
      </c>
      <c r="T64" s="5">
        <f t="shared" si="4"/>
        <v>0</v>
      </c>
      <c r="U64" s="202">
        <f>SUM(T64:T69)</f>
        <v>0</v>
      </c>
      <c r="V64" s="217"/>
      <c r="W64" s="209"/>
    </row>
    <row r="65" spans="1:23" x14ac:dyDescent="0.25">
      <c r="A65" s="171"/>
      <c r="B65" s="177"/>
      <c r="C65" s="180"/>
      <c r="D65" s="155"/>
      <c r="E65" s="6"/>
      <c r="F65" s="167"/>
      <c r="G65" s="167"/>
      <c r="H65" s="167"/>
      <c r="I65" s="167"/>
      <c r="J65" s="7">
        <v>5.6</v>
      </c>
      <c r="K65" s="162"/>
      <c r="L65" s="6"/>
      <c r="M65" s="167"/>
      <c r="N65" s="167"/>
      <c r="O65" s="167"/>
      <c r="P65" s="167"/>
      <c r="Q65" s="8">
        <f>VLOOKUP(L65,перечень!$B$3:$C$152,2,FALSE)</f>
        <v>0</v>
      </c>
      <c r="R65" s="162"/>
      <c r="S65" s="7">
        <f t="shared" si="16"/>
        <v>0</v>
      </c>
      <c r="T65" s="9">
        <f t="shared" si="4"/>
        <v>0</v>
      </c>
      <c r="U65" s="203"/>
      <c r="V65" s="217"/>
      <c r="W65" s="209"/>
    </row>
    <row r="66" spans="1:23" x14ac:dyDescent="0.25">
      <c r="A66" s="171"/>
      <c r="B66" s="177"/>
      <c r="C66" s="180"/>
      <c r="D66" s="155"/>
      <c r="E66" s="6"/>
      <c r="F66" s="167"/>
      <c r="G66" s="167"/>
      <c r="H66" s="167"/>
      <c r="I66" s="167"/>
      <c r="J66" s="7">
        <v>0.4</v>
      </c>
      <c r="K66" s="162"/>
      <c r="L66" s="6"/>
      <c r="M66" s="167"/>
      <c r="N66" s="167"/>
      <c r="O66" s="167"/>
      <c r="P66" s="167"/>
      <c r="Q66" s="8">
        <f>VLOOKUP(L66,перечень!$B$3:$C$152,2,FALSE)</f>
        <v>0</v>
      </c>
      <c r="R66" s="162"/>
      <c r="S66" s="7">
        <f t="shared" si="16"/>
        <v>0</v>
      </c>
      <c r="T66" s="9">
        <f t="shared" si="4"/>
        <v>0</v>
      </c>
      <c r="U66" s="203"/>
      <c r="V66" s="217"/>
      <c r="W66" s="209"/>
    </row>
    <row r="67" spans="1:23" x14ac:dyDescent="0.25">
      <c r="A67" s="171"/>
      <c r="B67" s="177"/>
      <c r="C67" s="180"/>
      <c r="D67" s="155"/>
      <c r="E67" s="6"/>
      <c r="F67" s="167"/>
      <c r="G67" s="167"/>
      <c r="H67" s="167"/>
      <c r="I67" s="167"/>
      <c r="J67" s="7">
        <v>10</v>
      </c>
      <c r="K67" s="162"/>
      <c r="L67" s="6"/>
      <c r="M67" s="167"/>
      <c r="N67" s="167"/>
      <c r="O67" s="167"/>
      <c r="P67" s="167"/>
      <c r="Q67" s="8">
        <f>VLOOKUP(L67,перечень!$B$3:$C$152,2,FALSE)</f>
        <v>0</v>
      </c>
      <c r="R67" s="162"/>
      <c r="S67" s="7">
        <f t="shared" si="16"/>
        <v>0</v>
      </c>
      <c r="T67" s="9">
        <f t="shared" si="4"/>
        <v>0</v>
      </c>
      <c r="U67" s="203"/>
      <c r="V67" s="217"/>
      <c r="W67" s="209"/>
    </row>
    <row r="68" spans="1:23" x14ac:dyDescent="0.25">
      <c r="A68" s="171"/>
      <c r="B68" s="177"/>
      <c r="C68" s="180"/>
      <c r="D68" s="155"/>
      <c r="E68" s="6"/>
      <c r="F68" s="167"/>
      <c r="G68" s="167"/>
      <c r="H68" s="167"/>
      <c r="I68" s="167"/>
      <c r="J68" s="7">
        <v>10</v>
      </c>
      <c r="K68" s="162"/>
      <c r="L68" s="6"/>
      <c r="M68" s="167"/>
      <c r="N68" s="167"/>
      <c r="O68" s="167"/>
      <c r="P68" s="167"/>
      <c r="Q68" s="8">
        <f>VLOOKUP(L68,перечень!$B$3:$C$152,2,FALSE)</f>
        <v>0</v>
      </c>
      <c r="R68" s="162"/>
      <c r="S68" s="7">
        <f t="shared" si="16"/>
        <v>0</v>
      </c>
      <c r="T68" s="9">
        <f t="shared" si="4"/>
        <v>0</v>
      </c>
      <c r="U68" s="203"/>
      <c r="V68" s="217"/>
      <c r="W68" s="209"/>
    </row>
    <row r="69" spans="1:23" ht="15.75" thickBot="1" x14ac:dyDescent="0.3">
      <c r="A69" s="171"/>
      <c r="B69" s="177"/>
      <c r="C69" s="181"/>
      <c r="D69" s="156"/>
      <c r="E69" s="10"/>
      <c r="F69" s="168"/>
      <c r="G69" s="168"/>
      <c r="H69" s="168"/>
      <c r="I69" s="168"/>
      <c r="J69" s="11">
        <v>10</v>
      </c>
      <c r="K69" s="163"/>
      <c r="L69" s="10"/>
      <c r="M69" s="168"/>
      <c r="N69" s="168"/>
      <c r="O69" s="168"/>
      <c r="P69" s="168"/>
      <c r="Q69" s="12">
        <f>VLOOKUP(L69,перечень!$B$3:$C$152,2,FALSE)</f>
        <v>0</v>
      </c>
      <c r="R69" s="163"/>
      <c r="S69" s="11">
        <f t="shared" si="16"/>
        <v>0</v>
      </c>
      <c r="T69" s="13">
        <f t="shared" si="4"/>
        <v>0</v>
      </c>
      <c r="U69" s="204"/>
      <c r="V69" s="217"/>
      <c r="W69" s="209"/>
    </row>
    <row r="70" spans="1:23" ht="15.75" thickTop="1" x14ac:dyDescent="0.25">
      <c r="A70" s="171"/>
      <c r="B70" s="177"/>
      <c r="C70" s="240"/>
      <c r="D70" s="248"/>
      <c r="E70" s="2"/>
      <c r="F70" s="166"/>
      <c r="G70" s="166"/>
      <c r="H70" s="166"/>
      <c r="I70" s="166">
        <f t="shared" si="14"/>
        <v>0</v>
      </c>
      <c r="J70" s="3">
        <v>100</v>
      </c>
      <c r="K70" s="199">
        <v>100</v>
      </c>
      <c r="L70" s="6"/>
      <c r="M70" s="166">
        <f>$R$70/$K$70*F70</f>
        <v>0</v>
      </c>
      <c r="N70" s="166">
        <f>$R$70/$K$70*G70</f>
        <v>0</v>
      </c>
      <c r="O70" s="166">
        <f>$R$70/$K$70*H70</f>
        <v>0</v>
      </c>
      <c r="P70" s="166">
        <f t="shared" ref="P70" si="17">(M70*4)+(N70*9)+(O70*4)</f>
        <v>0</v>
      </c>
      <c r="Q70" s="4">
        <f>VLOOKUP(L70,перечень!$B$3:$C$152,2,FALSE)</f>
        <v>0</v>
      </c>
      <c r="R70" s="199">
        <v>0</v>
      </c>
      <c r="S70" s="3">
        <f>$R$70*J70/$K$70</f>
        <v>0</v>
      </c>
      <c r="T70" s="5">
        <f t="shared" si="4"/>
        <v>0</v>
      </c>
      <c r="U70" s="202">
        <f>SUM(T70:T72)</f>
        <v>0</v>
      </c>
      <c r="V70" s="217"/>
      <c r="W70" s="209"/>
    </row>
    <row r="71" spans="1:23" x14ac:dyDescent="0.25">
      <c r="A71" s="171"/>
      <c r="B71" s="177"/>
      <c r="C71" s="241"/>
      <c r="D71" s="249"/>
      <c r="E71" s="6"/>
      <c r="F71" s="167"/>
      <c r="G71" s="167"/>
      <c r="H71" s="167"/>
      <c r="I71" s="167"/>
      <c r="J71" s="7">
        <v>10</v>
      </c>
      <c r="K71" s="200"/>
      <c r="L71" s="6"/>
      <c r="M71" s="167"/>
      <c r="N71" s="167"/>
      <c r="O71" s="167"/>
      <c r="P71" s="167"/>
      <c r="Q71" s="8">
        <f>VLOOKUP(L71,перечень!$B$3:$C$152,2,FALSE)</f>
        <v>0</v>
      </c>
      <c r="R71" s="200"/>
      <c r="S71" s="7">
        <f>$R$70*J71/$K$70</f>
        <v>0</v>
      </c>
      <c r="T71" s="9">
        <f t="shared" si="4"/>
        <v>0</v>
      </c>
      <c r="U71" s="203"/>
      <c r="V71" s="217"/>
      <c r="W71" s="209"/>
    </row>
    <row r="72" spans="1:23" ht="15.75" thickBot="1" x14ac:dyDescent="0.3">
      <c r="A72" s="171"/>
      <c r="B72" s="177"/>
      <c r="C72" s="242"/>
      <c r="D72" s="250"/>
      <c r="E72" s="10"/>
      <c r="F72" s="168"/>
      <c r="G72" s="168"/>
      <c r="H72" s="168"/>
      <c r="I72" s="168"/>
      <c r="J72" s="11">
        <v>10</v>
      </c>
      <c r="K72" s="201"/>
      <c r="L72" s="10"/>
      <c r="M72" s="168"/>
      <c r="N72" s="168"/>
      <c r="O72" s="168"/>
      <c r="P72" s="168"/>
      <c r="Q72" s="12">
        <f>VLOOKUP(L72,перечень!$B$3:$C$152,2,FALSE)</f>
        <v>0</v>
      </c>
      <c r="R72" s="201"/>
      <c r="S72" s="11">
        <f>$R$70*J72/$K$70</f>
        <v>0</v>
      </c>
      <c r="T72" s="13">
        <f t="shared" si="4"/>
        <v>0</v>
      </c>
      <c r="U72" s="204"/>
      <c r="V72" s="217"/>
      <c r="W72" s="209"/>
    </row>
    <row r="73" spans="1:23" ht="16.5" thickTop="1" thickBot="1" x14ac:dyDescent="0.3">
      <c r="A73" s="171"/>
      <c r="B73" s="177"/>
      <c r="C73" s="14"/>
      <c r="D73" s="31"/>
      <c r="E73" s="15"/>
      <c r="F73" s="42"/>
      <c r="G73" s="42"/>
      <c r="H73" s="42"/>
      <c r="I73" s="42">
        <f>(F73*4)+(G73*9)+(H73*4)</f>
        <v>0</v>
      </c>
      <c r="J73" s="16">
        <v>100</v>
      </c>
      <c r="K73" s="17">
        <v>100</v>
      </c>
      <c r="L73" s="6"/>
      <c r="M73" s="42">
        <f>$R$73/$K$73*F73</f>
        <v>0</v>
      </c>
      <c r="N73" s="42">
        <f>$R$73/$K$73*G73</f>
        <v>0</v>
      </c>
      <c r="O73" s="42">
        <f>$R$73/$K$73*H73</f>
        <v>0</v>
      </c>
      <c r="P73" s="42">
        <f>(M73*4)+(N73*9)+(O73*4)</f>
        <v>0</v>
      </c>
      <c r="Q73" s="18">
        <f>VLOOKUP(L73,перечень!$B$3:$C$152,2,FALSE)</f>
        <v>0</v>
      </c>
      <c r="R73" s="17">
        <v>0</v>
      </c>
      <c r="S73" s="16">
        <f>$R$73*J73/$K$73</f>
        <v>0</v>
      </c>
      <c r="T73" s="19">
        <f t="shared" si="4"/>
        <v>0</v>
      </c>
      <c r="U73" s="43">
        <f>SUM(T73)</f>
        <v>0</v>
      </c>
      <c r="V73" s="217"/>
      <c r="W73" s="209"/>
    </row>
    <row r="74" spans="1:23" ht="16.5" thickTop="1" thickBot="1" x14ac:dyDescent="0.3">
      <c r="A74" s="171"/>
      <c r="B74" s="178"/>
      <c r="C74" s="14"/>
      <c r="D74" s="31"/>
      <c r="E74" s="15"/>
      <c r="F74" s="42"/>
      <c r="G74" s="42"/>
      <c r="H74" s="42"/>
      <c r="I74" s="42">
        <f>(F74*4)+(G74*9)+(H74*4)</f>
        <v>0</v>
      </c>
      <c r="J74" s="16">
        <v>100</v>
      </c>
      <c r="K74" s="17">
        <v>100</v>
      </c>
      <c r="L74" s="15"/>
      <c r="M74" s="42">
        <f>$R$74/$K$74*F74</f>
        <v>0</v>
      </c>
      <c r="N74" s="42">
        <f>$R$74/$K$74*G74</f>
        <v>0</v>
      </c>
      <c r="O74" s="42">
        <f>$R$74/$K$74*H74</f>
        <v>0</v>
      </c>
      <c r="P74" s="42">
        <f>(M74*4)+(N74*9)+(O74*4)</f>
        <v>0</v>
      </c>
      <c r="Q74" s="18">
        <f>VLOOKUP(L74,перечень!$B$3:$C$152,2,FALSE)</f>
        <v>0</v>
      </c>
      <c r="R74" s="17">
        <v>0</v>
      </c>
      <c r="S74" s="16">
        <f>$R$74*J74/$K$74</f>
        <v>0</v>
      </c>
      <c r="T74" s="19">
        <f t="shared" si="4"/>
        <v>0</v>
      </c>
      <c r="U74" s="43">
        <f>SUM(T74)</f>
        <v>0</v>
      </c>
      <c r="V74" s="214"/>
      <c r="W74" s="210"/>
    </row>
    <row r="75" spans="1:23" ht="15.75" thickTop="1" x14ac:dyDescent="0.25">
      <c r="A75" s="171"/>
      <c r="B75" s="185" t="s">
        <v>83</v>
      </c>
      <c r="C75" s="182"/>
      <c r="D75" s="154"/>
      <c r="E75" s="6"/>
      <c r="F75" s="166"/>
      <c r="G75" s="166"/>
      <c r="H75" s="166"/>
      <c r="I75" s="166">
        <f t="shared" si="14"/>
        <v>0</v>
      </c>
      <c r="J75" s="3">
        <v>100</v>
      </c>
      <c r="K75" s="161">
        <v>100</v>
      </c>
      <c r="L75" s="6"/>
      <c r="M75" s="166">
        <f>$R$75/$K$75*F75</f>
        <v>0</v>
      </c>
      <c r="N75" s="166">
        <f>$R$75/$K$75*G75</f>
        <v>0</v>
      </c>
      <c r="O75" s="166">
        <f>$R$75/$K$75*H75</f>
        <v>0</v>
      </c>
      <c r="P75" s="166">
        <f t="shared" ref="P75" si="18">(M75*4)+(N75*9)+(O75*4)</f>
        <v>0</v>
      </c>
      <c r="Q75" s="4">
        <f>VLOOKUP(L75,перечень!$B$3:$C$152,2,FALSE)</f>
        <v>0</v>
      </c>
      <c r="R75" s="161">
        <v>0</v>
      </c>
      <c r="S75" s="3">
        <f t="shared" ref="S75:S80" si="19">$R$75*J75/$K$75</f>
        <v>0</v>
      </c>
      <c r="T75" s="5">
        <f t="shared" si="4"/>
        <v>0</v>
      </c>
      <c r="U75" s="202">
        <f>SUM(T75:T80)</f>
        <v>0</v>
      </c>
      <c r="V75" s="213">
        <f>SUM(U75:U91)</f>
        <v>0</v>
      </c>
      <c r="W75" s="208">
        <f>SUM(P75:P91)</f>
        <v>0</v>
      </c>
    </row>
    <row r="76" spans="1:23" x14ac:dyDescent="0.25">
      <c r="A76" s="171"/>
      <c r="B76" s="186"/>
      <c r="C76" s="183"/>
      <c r="D76" s="155"/>
      <c r="E76" s="6"/>
      <c r="F76" s="167"/>
      <c r="G76" s="167"/>
      <c r="H76" s="167"/>
      <c r="I76" s="167"/>
      <c r="J76" s="7">
        <v>10</v>
      </c>
      <c r="K76" s="162"/>
      <c r="L76" s="6">
        <v>0</v>
      </c>
      <c r="M76" s="167"/>
      <c r="N76" s="167"/>
      <c r="O76" s="167"/>
      <c r="P76" s="167"/>
      <c r="Q76" s="8">
        <f>VLOOKUP(L76,перечень!$B$3:$C$152,2,FALSE)</f>
        <v>0</v>
      </c>
      <c r="R76" s="162"/>
      <c r="S76" s="7">
        <f t="shared" si="19"/>
        <v>0</v>
      </c>
      <c r="T76" s="9">
        <f t="shared" si="4"/>
        <v>0</v>
      </c>
      <c r="U76" s="203"/>
      <c r="V76" s="217"/>
      <c r="W76" s="209"/>
    </row>
    <row r="77" spans="1:23" x14ac:dyDescent="0.25">
      <c r="A77" s="171"/>
      <c r="B77" s="186"/>
      <c r="C77" s="183"/>
      <c r="D77" s="155"/>
      <c r="E77" s="6"/>
      <c r="F77" s="167"/>
      <c r="G77" s="167"/>
      <c r="H77" s="167"/>
      <c r="I77" s="167"/>
      <c r="J77" s="7">
        <v>10</v>
      </c>
      <c r="K77" s="162"/>
      <c r="L77" s="6">
        <v>0</v>
      </c>
      <c r="M77" s="167"/>
      <c r="N77" s="167"/>
      <c r="O77" s="167"/>
      <c r="P77" s="167"/>
      <c r="Q77" s="8">
        <f>VLOOKUP(L77,перечень!$B$3:$C$152,2,FALSE)</f>
        <v>0</v>
      </c>
      <c r="R77" s="162"/>
      <c r="S77" s="7">
        <f t="shared" si="19"/>
        <v>0</v>
      </c>
      <c r="T77" s="9">
        <f t="shared" si="4"/>
        <v>0</v>
      </c>
      <c r="U77" s="203"/>
      <c r="V77" s="217"/>
      <c r="W77" s="209"/>
    </row>
    <row r="78" spans="1:23" x14ac:dyDescent="0.25">
      <c r="A78" s="171"/>
      <c r="B78" s="186"/>
      <c r="C78" s="183"/>
      <c r="D78" s="155"/>
      <c r="E78" s="6"/>
      <c r="F78" s="167"/>
      <c r="G78" s="167"/>
      <c r="H78" s="167"/>
      <c r="I78" s="167"/>
      <c r="J78" s="7">
        <v>10</v>
      </c>
      <c r="K78" s="162"/>
      <c r="L78" s="6">
        <v>0</v>
      </c>
      <c r="M78" s="167"/>
      <c r="N78" s="167"/>
      <c r="O78" s="167"/>
      <c r="P78" s="167"/>
      <c r="Q78" s="8">
        <f>VLOOKUP(L78,перечень!$B$3:$C$152,2,FALSE)</f>
        <v>0</v>
      </c>
      <c r="R78" s="162"/>
      <c r="S78" s="7">
        <f t="shared" si="19"/>
        <v>0</v>
      </c>
      <c r="T78" s="9">
        <f t="shared" si="4"/>
        <v>0</v>
      </c>
      <c r="U78" s="203"/>
      <c r="V78" s="217"/>
      <c r="W78" s="209"/>
    </row>
    <row r="79" spans="1:23" x14ac:dyDescent="0.25">
      <c r="A79" s="171"/>
      <c r="B79" s="186"/>
      <c r="C79" s="183"/>
      <c r="D79" s="155"/>
      <c r="E79" s="6"/>
      <c r="F79" s="167"/>
      <c r="G79" s="167"/>
      <c r="H79" s="167"/>
      <c r="I79" s="167"/>
      <c r="J79" s="7">
        <v>10</v>
      </c>
      <c r="K79" s="162"/>
      <c r="L79" s="6">
        <v>0</v>
      </c>
      <c r="M79" s="167"/>
      <c r="N79" s="167"/>
      <c r="O79" s="167"/>
      <c r="P79" s="167"/>
      <c r="Q79" s="8">
        <f>VLOOKUP(L79,перечень!$B$3:$C$152,2,FALSE)</f>
        <v>0</v>
      </c>
      <c r="R79" s="162"/>
      <c r="S79" s="7">
        <f t="shared" si="19"/>
        <v>0</v>
      </c>
      <c r="T79" s="9">
        <f t="shared" si="4"/>
        <v>0</v>
      </c>
      <c r="U79" s="203"/>
      <c r="V79" s="217"/>
      <c r="W79" s="209"/>
    </row>
    <row r="80" spans="1:23" ht="15.75" thickBot="1" x14ac:dyDescent="0.3">
      <c r="A80" s="171"/>
      <c r="B80" s="186"/>
      <c r="C80" s="184"/>
      <c r="D80" s="156"/>
      <c r="E80" s="10"/>
      <c r="F80" s="168"/>
      <c r="G80" s="168"/>
      <c r="H80" s="168"/>
      <c r="I80" s="168"/>
      <c r="J80" s="11">
        <v>10</v>
      </c>
      <c r="K80" s="163"/>
      <c r="L80" s="10">
        <v>0</v>
      </c>
      <c r="M80" s="168"/>
      <c r="N80" s="168"/>
      <c r="O80" s="168"/>
      <c r="P80" s="168"/>
      <c r="Q80" s="12">
        <f>VLOOKUP(L80,перечень!$B$3:$C$152,2,FALSE)</f>
        <v>0</v>
      </c>
      <c r="R80" s="163"/>
      <c r="S80" s="11">
        <f t="shared" si="19"/>
        <v>0</v>
      </c>
      <c r="T80" s="13">
        <f t="shared" si="4"/>
        <v>0</v>
      </c>
      <c r="U80" s="204"/>
      <c r="V80" s="217"/>
      <c r="W80" s="209"/>
    </row>
    <row r="81" spans="1:23" ht="15.75" thickTop="1" x14ac:dyDescent="0.25">
      <c r="A81" s="171"/>
      <c r="B81" s="186"/>
      <c r="C81" s="179"/>
      <c r="D81" s="154"/>
      <c r="E81" s="2"/>
      <c r="F81" s="166"/>
      <c r="G81" s="166"/>
      <c r="H81" s="166"/>
      <c r="I81" s="166">
        <f t="shared" si="14"/>
        <v>0</v>
      </c>
      <c r="J81" s="3">
        <v>25</v>
      </c>
      <c r="K81" s="161">
        <v>200</v>
      </c>
      <c r="L81" s="6"/>
      <c r="M81" s="166">
        <f>$R$81/$K$81*F81</f>
        <v>0</v>
      </c>
      <c r="N81" s="166">
        <f>$R$81/$K$81*G81</f>
        <v>0</v>
      </c>
      <c r="O81" s="166">
        <f>$R$81/$K$81*H81</f>
        <v>0</v>
      </c>
      <c r="P81" s="166">
        <f t="shared" ref="P81" si="20">(M81*4)+(N81*9)+(O81*4)</f>
        <v>0</v>
      </c>
      <c r="Q81" s="4">
        <f>VLOOKUP(L81,перечень!$B$3:$C$152,2,FALSE)</f>
        <v>0</v>
      </c>
      <c r="R81" s="161">
        <v>0</v>
      </c>
      <c r="S81" s="3">
        <f t="shared" ref="S81:S86" si="21">$R$81*J81/$K$81</f>
        <v>0</v>
      </c>
      <c r="T81" s="5">
        <f t="shared" si="4"/>
        <v>0</v>
      </c>
      <c r="U81" s="202">
        <f>SUM(T81:T86)</f>
        <v>0</v>
      </c>
      <c r="V81" s="217"/>
      <c r="W81" s="209"/>
    </row>
    <row r="82" spans="1:23" x14ac:dyDescent="0.25">
      <c r="A82" s="171"/>
      <c r="B82" s="186"/>
      <c r="C82" s="180"/>
      <c r="D82" s="155"/>
      <c r="E82" s="6"/>
      <c r="F82" s="167"/>
      <c r="G82" s="167"/>
      <c r="H82" s="167"/>
      <c r="I82" s="167"/>
      <c r="J82" s="7">
        <v>10</v>
      </c>
      <c r="K82" s="162"/>
      <c r="L82" s="6"/>
      <c r="M82" s="167"/>
      <c r="N82" s="167"/>
      <c r="O82" s="167"/>
      <c r="P82" s="167"/>
      <c r="Q82" s="8">
        <f>VLOOKUP(L82,перечень!$B$3:$C$152,2,FALSE)</f>
        <v>0</v>
      </c>
      <c r="R82" s="162"/>
      <c r="S82" s="7">
        <f t="shared" si="21"/>
        <v>0</v>
      </c>
      <c r="T82" s="9">
        <f t="shared" si="4"/>
        <v>0</v>
      </c>
      <c r="U82" s="203"/>
      <c r="V82" s="217"/>
      <c r="W82" s="209"/>
    </row>
    <row r="83" spans="1:23" x14ac:dyDescent="0.25">
      <c r="A83" s="171"/>
      <c r="B83" s="186"/>
      <c r="C83" s="180"/>
      <c r="D83" s="155"/>
      <c r="E83" s="6"/>
      <c r="F83" s="167"/>
      <c r="G83" s="167"/>
      <c r="H83" s="167"/>
      <c r="I83" s="167"/>
      <c r="J83" s="7">
        <v>10</v>
      </c>
      <c r="K83" s="162"/>
      <c r="L83" s="6"/>
      <c r="M83" s="167"/>
      <c r="N83" s="167"/>
      <c r="O83" s="167"/>
      <c r="P83" s="167"/>
      <c r="Q83" s="8">
        <f>VLOOKUP(L83,перечень!$B$3:$C$152,2,FALSE)</f>
        <v>0</v>
      </c>
      <c r="R83" s="162"/>
      <c r="S83" s="7">
        <f t="shared" si="21"/>
        <v>0</v>
      </c>
      <c r="T83" s="9">
        <f t="shared" si="4"/>
        <v>0</v>
      </c>
      <c r="U83" s="203"/>
      <c r="V83" s="217"/>
      <c r="W83" s="209"/>
    </row>
    <row r="84" spans="1:23" x14ac:dyDescent="0.25">
      <c r="A84" s="171"/>
      <c r="B84" s="186"/>
      <c r="C84" s="180"/>
      <c r="D84" s="155"/>
      <c r="E84" s="6"/>
      <c r="F84" s="167"/>
      <c r="G84" s="167"/>
      <c r="H84" s="167"/>
      <c r="I84" s="167"/>
      <c r="J84" s="7">
        <v>10</v>
      </c>
      <c r="K84" s="162"/>
      <c r="L84" s="6">
        <v>0</v>
      </c>
      <c r="M84" s="167"/>
      <c r="N84" s="167"/>
      <c r="O84" s="167"/>
      <c r="P84" s="167"/>
      <c r="Q84" s="8">
        <f>VLOOKUP(L84,перечень!$B$3:$C$152,2,FALSE)</f>
        <v>0</v>
      </c>
      <c r="R84" s="162"/>
      <c r="S84" s="7">
        <f t="shared" si="21"/>
        <v>0</v>
      </c>
      <c r="T84" s="9">
        <f t="shared" ref="T84:T91" si="22">Q84/1000*S84</f>
        <v>0</v>
      </c>
      <c r="U84" s="203"/>
      <c r="V84" s="217"/>
      <c r="W84" s="209"/>
    </row>
    <row r="85" spans="1:23" x14ac:dyDescent="0.25">
      <c r="A85" s="171"/>
      <c r="B85" s="186"/>
      <c r="C85" s="180"/>
      <c r="D85" s="155"/>
      <c r="E85" s="6"/>
      <c r="F85" s="167"/>
      <c r="G85" s="167"/>
      <c r="H85" s="167"/>
      <c r="I85" s="167"/>
      <c r="J85" s="7">
        <v>10</v>
      </c>
      <c r="K85" s="162"/>
      <c r="L85" s="6">
        <v>0</v>
      </c>
      <c r="M85" s="167"/>
      <c r="N85" s="167"/>
      <c r="O85" s="167"/>
      <c r="P85" s="167"/>
      <c r="Q85" s="8">
        <f>VLOOKUP(L85,перечень!$B$3:$C$152,2,FALSE)</f>
        <v>0</v>
      </c>
      <c r="R85" s="162"/>
      <c r="S85" s="7">
        <f t="shared" si="21"/>
        <v>0</v>
      </c>
      <c r="T85" s="9">
        <f t="shared" si="22"/>
        <v>0</v>
      </c>
      <c r="U85" s="203"/>
      <c r="V85" s="217"/>
      <c r="W85" s="209"/>
    </row>
    <row r="86" spans="1:23" ht="15.75" thickBot="1" x14ac:dyDescent="0.3">
      <c r="A86" s="171"/>
      <c r="B86" s="186"/>
      <c r="C86" s="181"/>
      <c r="D86" s="156"/>
      <c r="E86" s="10"/>
      <c r="F86" s="168"/>
      <c r="G86" s="168"/>
      <c r="H86" s="168"/>
      <c r="I86" s="168"/>
      <c r="J86" s="11">
        <v>10</v>
      </c>
      <c r="K86" s="163"/>
      <c r="L86" s="10">
        <v>0</v>
      </c>
      <c r="M86" s="168"/>
      <c r="N86" s="168"/>
      <c r="O86" s="168"/>
      <c r="P86" s="168"/>
      <c r="Q86" s="12">
        <f>VLOOKUP(L86,перечень!$B$3:$C$152,2,FALSE)</f>
        <v>0</v>
      </c>
      <c r="R86" s="163"/>
      <c r="S86" s="11">
        <f t="shared" si="21"/>
        <v>0</v>
      </c>
      <c r="T86" s="13">
        <f t="shared" si="22"/>
        <v>0</v>
      </c>
      <c r="U86" s="204"/>
      <c r="V86" s="217"/>
      <c r="W86" s="209"/>
    </row>
    <row r="87" spans="1:23" ht="15.75" thickTop="1" x14ac:dyDescent="0.25">
      <c r="A87" s="171"/>
      <c r="B87" s="186"/>
      <c r="C87" s="182" t="s">
        <v>5</v>
      </c>
      <c r="D87" s="28"/>
      <c r="E87" s="2"/>
      <c r="F87" s="166"/>
      <c r="G87" s="166"/>
      <c r="H87" s="166"/>
      <c r="I87" s="166">
        <f t="shared" si="14"/>
        <v>0</v>
      </c>
      <c r="J87" s="3">
        <v>10</v>
      </c>
      <c r="K87" s="161">
        <v>30</v>
      </c>
      <c r="L87" s="2">
        <v>0</v>
      </c>
      <c r="M87" s="166">
        <f>$R$87/$K$87*F87</f>
        <v>0</v>
      </c>
      <c r="N87" s="166">
        <f>$R$87/$K$87*G87</f>
        <v>0</v>
      </c>
      <c r="O87" s="166">
        <f>$R$87/$K$87*H87</f>
        <v>0</v>
      </c>
      <c r="P87" s="166">
        <f t="shared" ref="P87" si="23">(M87*4)+(N87*9)+(O87*4)</f>
        <v>0</v>
      </c>
      <c r="Q87" s="4">
        <f>VLOOKUP(L87,перечень!$B$3:$C$152,2,FALSE)</f>
        <v>0</v>
      </c>
      <c r="R87" s="161">
        <v>0</v>
      </c>
      <c r="S87" s="3">
        <f>$R$87*J87/$K$87</f>
        <v>0</v>
      </c>
      <c r="T87" s="5">
        <f t="shared" si="22"/>
        <v>0</v>
      </c>
      <c r="U87" s="202">
        <f>SUM(T87:T89)</f>
        <v>0</v>
      </c>
      <c r="V87" s="217"/>
      <c r="W87" s="209"/>
    </row>
    <row r="88" spans="1:23" x14ac:dyDescent="0.25">
      <c r="A88" s="171"/>
      <c r="B88" s="186"/>
      <c r="C88" s="183"/>
      <c r="D88" s="29"/>
      <c r="E88" s="6"/>
      <c r="F88" s="167"/>
      <c r="G88" s="167"/>
      <c r="H88" s="167"/>
      <c r="I88" s="167"/>
      <c r="J88" s="7">
        <v>10</v>
      </c>
      <c r="K88" s="162"/>
      <c r="L88" s="6">
        <v>0</v>
      </c>
      <c r="M88" s="167"/>
      <c r="N88" s="167"/>
      <c r="O88" s="167"/>
      <c r="P88" s="167"/>
      <c r="Q88" s="8">
        <f>VLOOKUP(L88,перечень!$B$3:$C$152,2,FALSE)</f>
        <v>0</v>
      </c>
      <c r="R88" s="162"/>
      <c r="S88" s="7">
        <f>$R$87*J88/$K$87</f>
        <v>0</v>
      </c>
      <c r="T88" s="9">
        <f t="shared" si="22"/>
        <v>0</v>
      </c>
      <c r="U88" s="203"/>
      <c r="V88" s="217"/>
      <c r="W88" s="209"/>
    </row>
    <row r="89" spans="1:23" ht="15.75" thickBot="1" x14ac:dyDescent="0.3">
      <c r="A89" s="171"/>
      <c r="B89" s="186"/>
      <c r="C89" s="184"/>
      <c r="D89" s="30"/>
      <c r="E89" s="10"/>
      <c r="F89" s="168"/>
      <c r="G89" s="168"/>
      <c r="H89" s="168"/>
      <c r="I89" s="168"/>
      <c r="J89" s="11">
        <v>10</v>
      </c>
      <c r="K89" s="163"/>
      <c r="L89" s="10">
        <v>0</v>
      </c>
      <c r="M89" s="168"/>
      <c r="N89" s="168"/>
      <c r="O89" s="168"/>
      <c r="P89" s="168"/>
      <c r="Q89" s="12">
        <f>VLOOKUP(L89,перечень!$B$3:$C$152,2,FALSE)</f>
        <v>0</v>
      </c>
      <c r="R89" s="163"/>
      <c r="S89" s="11">
        <f>$R$87*J89/$K$87</f>
        <v>0</v>
      </c>
      <c r="T89" s="13">
        <f t="shared" si="22"/>
        <v>0</v>
      </c>
      <c r="U89" s="204"/>
      <c r="V89" s="217"/>
      <c r="W89" s="209"/>
    </row>
    <row r="90" spans="1:23" ht="16.5" thickTop="1" thickBot="1" x14ac:dyDescent="0.3">
      <c r="A90" s="171"/>
      <c r="B90" s="186"/>
      <c r="C90" s="14" t="s">
        <v>6</v>
      </c>
      <c r="D90" s="31"/>
      <c r="E90" s="15"/>
      <c r="F90" s="42"/>
      <c r="G90" s="42"/>
      <c r="H90" s="42"/>
      <c r="I90" s="42">
        <f t="shared" si="14"/>
        <v>0</v>
      </c>
      <c r="J90" s="16">
        <v>10</v>
      </c>
      <c r="K90" s="17">
        <v>10</v>
      </c>
      <c r="L90" s="15">
        <v>0</v>
      </c>
      <c r="M90" s="42">
        <f>$R$90/$K$90*F90</f>
        <v>0</v>
      </c>
      <c r="N90" s="42">
        <f>$R$90/$K$90*G90</f>
        <v>0</v>
      </c>
      <c r="O90" s="42">
        <f>$R$90/$K$90*H90</f>
        <v>0</v>
      </c>
      <c r="P90" s="42">
        <f t="shared" ref="P90:P91" si="24">(M90*4)+(N90*9)+(O90*4)</f>
        <v>0</v>
      </c>
      <c r="Q90" s="18">
        <f>VLOOKUP(L90,перечень!$B$3:$C$152,2,FALSE)</f>
        <v>0</v>
      </c>
      <c r="R90" s="17">
        <v>0</v>
      </c>
      <c r="S90" s="16">
        <f>$R$90*J90/$K$90</f>
        <v>0</v>
      </c>
      <c r="T90" s="19">
        <f t="shared" si="22"/>
        <v>0</v>
      </c>
      <c r="U90" s="43">
        <f>SUM(T90)</f>
        <v>0</v>
      </c>
      <c r="V90" s="217"/>
      <c r="W90" s="209"/>
    </row>
    <row r="91" spans="1:23" ht="16.5" thickTop="1" thickBot="1" x14ac:dyDescent="0.3">
      <c r="A91" s="172"/>
      <c r="B91" s="187"/>
      <c r="C91" s="14" t="s">
        <v>78</v>
      </c>
      <c r="D91" s="31"/>
      <c r="E91" s="15"/>
      <c r="F91" s="42"/>
      <c r="G91" s="42"/>
      <c r="H91" s="42"/>
      <c r="I91" s="42">
        <f t="shared" si="14"/>
        <v>0</v>
      </c>
      <c r="J91" s="16">
        <v>10</v>
      </c>
      <c r="K91" s="17">
        <v>10</v>
      </c>
      <c r="L91" s="15">
        <v>0</v>
      </c>
      <c r="M91" s="42">
        <f>$R$91/$K$91*F91</f>
        <v>0</v>
      </c>
      <c r="N91" s="42">
        <f>$R$91/$K$91*G91</f>
        <v>0</v>
      </c>
      <c r="O91" s="42">
        <f>$R$91/$K$91*H91</f>
        <v>0</v>
      </c>
      <c r="P91" s="42">
        <f t="shared" si="24"/>
        <v>0</v>
      </c>
      <c r="Q91" s="18">
        <f>VLOOKUP(L91,перечень!$B$3:$C$152,2,FALSE)</f>
        <v>0</v>
      </c>
      <c r="R91" s="17">
        <v>0</v>
      </c>
      <c r="S91" s="16">
        <f>$R$91*J91/$K$91</f>
        <v>0</v>
      </c>
      <c r="T91" s="19">
        <f t="shared" si="22"/>
        <v>0</v>
      </c>
      <c r="U91" s="43">
        <f>SUM(T91)</f>
        <v>0</v>
      </c>
      <c r="V91" s="214"/>
      <c r="W91" s="210"/>
    </row>
    <row r="92" spans="1:23" ht="15.75" thickTop="1" x14ac:dyDescent="0.25"/>
    <row r="100" spans="2:10" x14ac:dyDescent="0.25">
      <c r="C100" t="s">
        <v>251</v>
      </c>
    </row>
    <row r="101" spans="2:10" ht="15.75" x14ac:dyDescent="0.25">
      <c r="C101" s="59" t="s">
        <v>257</v>
      </c>
    </row>
    <row r="102" spans="2:10" ht="112.5" x14ac:dyDescent="0.25">
      <c r="B102" s="57" t="s">
        <v>258</v>
      </c>
      <c r="C102" s="60" t="s">
        <v>241</v>
      </c>
      <c r="D102" s="61" t="s">
        <v>242</v>
      </c>
      <c r="E102" s="61" t="s">
        <v>259</v>
      </c>
      <c r="F102" s="61"/>
      <c r="G102" s="61" t="s">
        <v>244</v>
      </c>
      <c r="H102" s="67" t="s">
        <v>245</v>
      </c>
      <c r="I102" s="67" t="s">
        <v>246</v>
      </c>
      <c r="J102" s="67" t="s">
        <v>247</v>
      </c>
    </row>
    <row r="103" spans="2:10" x14ac:dyDescent="0.25">
      <c r="B103" s="57"/>
      <c r="C103" s="68" t="s">
        <v>248</v>
      </c>
      <c r="D103" s="68" t="s">
        <v>254</v>
      </c>
      <c r="E103" s="68" t="s">
        <v>249</v>
      </c>
      <c r="F103" s="68" t="s">
        <v>250</v>
      </c>
      <c r="G103" s="57"/>
      <c r="H103" s="57"/>
      <c r="I103" s="57"/>
      <c r="J103" s="57"/>
    </row>
    <row r="104" spans="2:10" x14ac:dyDescent="0.25">
      <c r="B104" s="57">
        <v>5</v>
      </c>
      <c r="C104" s="57" t="str">
        <f t="shared" ref="C104:C110" si="25">INDEX(D:D,B104)</f>
        <v xml:space="preserve">Сб. Новосибирск 2020** 54-9к-2020 </v>
      </c>
      <c r="D104" s="57" t="str">
        <f t="shared" ref="D104:D110" si="26">INDEX(C:C,B104)</f>
        <v>каша вязкая молочная овсянная</v>
      </c>
      <c r="E104" s="57"/>
      <c r="F104" s="57">
        <f t="shared" ref="F104:F110" si="27">INDEX(R:R,B104)</f>
        <v>200</v>
      </c>
      <c r="G104" s="57">
        <f t="shared" ref="G104:G110" si="28">INDEX(P:P,B104)</f>
        <v>293.79999999999995</v>
      </c>
      <c r="H104" s="57">
        <f t="shared" ref="H104:H110" si="29">INDEX(M:M,B104)</f>
        <v>8.3000000000000007</v>
      </c>
      <c r="I104" s="57">
        <f t="shared" ref="I104:I110" si="30">INDEX(N:N,B104)</f>
        <v>12.6</v>
      </c>
      <c r="J104" s="57">
        <f t="shared" ref="J104:J110" si="31">INDEX(O:O,B104)</f>
        <v>36.799999999999997</v>
      </c>
    </row>
    <row r="105" spans="2:10" x14ac:dyDescent="0.25">
      <c r="B105" s="57">
        <v>11</v>
      </c>
      <c r="C105" s="57" t="str">
        <f t="shared" si="25"/>
        <v xml:space="preserve">Сб. Новосибирск 2020** 54-3гн-2020  </v>
      </c>
      <c r="D105" s="57" t="str">
        <f t="shared" si="26"/>
        <v>чай с лимоном и сахаром</v>
      </c>
      <c r="E105" s="57"/>
      <c r="F105" s="57">
        <f t="shared" si="27"/>
        <v>200</v>
      </c>
      <c r="G105" s="57">
        <f t="shared" si="28"/>
        <v>28</v>
      </c>
      <c r="H105" s="57">
        <f t="shared" si="29"/>
        <v>0.3</v>
      </c>
      <c r="I105" s="57">
        <f t="shared" si="30"/>
        <v>0</v>
      </c>
      <c r="J105" s="57">
        <f t="shared" si="31"/>
        <v>6.7</v>
      </c>
    </row>
    <row r="106" spans="2:10" x14ac:dyDescent="0.25">
      <c r="B106" s="57">
        <v>17</v>
      </c>
      <c r="C106" s="57" t="str">
        <f t="shared" si="25"/>
        <v>пв</v>
      </c>
      <c r="D106" s="57" t="str">
        <f t="shared" si="26"/>
        <v xml:space="preserve">икра кабачковая </v>
      </c>
      <c r="E106" s="57"/>
      <c r="F106" s="57">
        <f t="shared" si="27"/>
        <v>30</v>
      </c>
      <c r="G106" s="57">
        <f t="shared" si="28"/>
        <v>27.810000000000002</v>
      </c>
      <c r="H106" s="57">
        <f t="shared" si="29"/>
        <v>0.48</v>
      </c>
      <c r="I106" s="57">
        <f t="shared" si="30"/>
        <v>1.89</v>
      </c>
      <c r="J106" s="57">
        <f t="shared" si="31"/>
        <v>2.2200000000000002</v>
      </c>
    </row>
    <row r="107" spans="2:10" x14ac:dyDescent="0.25">
      <c r="B107" s="57">
        <v>18</v>
      </c>
      <c r="C107" s="57" t="str">
        <f t="shared" si="25"/>
        <v>мандарины</v>
      </c>
      <c r="D107" s="57" t="str">
        <f t="shared" si="26"/>
        <v>фрукты свежие (мандарин)</v>
      </c>
      <c r="E107" s="57"/>
      <c r="F107" s="57">
        <f t="shared" si="27"/>
        <v>100</v>
      </c>
      <c r="G107" s="57">
        <f t="shared" si="28"/>
        <v>52.19</v>
      </c>
      <c r="H107" s="57">
        <f t="shared" si="29"/>
        <v>0.81</v>
      </c>
      <c r="I107" s="57">
        <f t="shared" si="30"/>
        <v>0.31</v>
      </c>
      <c r="J107" s="57">
        <f t="shared" si="31"/>
        <v>11.54</v>
      </c>
    </row>
    <row r="108" spans="2:10" x14ac:dyDescent="0.25">
      <c r="B108" s="57">
        <v>19</v>
      </c>
      <c r="C108" s="57">
        <f t="shared" si="25"/>
        <v>0</v>
      </c>
      <c r="D108" s="57">
        <f t="shared" si="26"/>
        <v>0</v>
      </c>
      <c r="E108" s="57"/>
      <c r="F108" s="57">
        <f t="shared" si="27"/>
        <v>0</v>
      </c>
      <c r="G108" s="57">
        <f t="shared" si="28"/>
        <v>0</v>
      </c>
      <c r="H108" s="57">
        <f t="shared" si="29"/>
        <v>0</v>
      </c>
      <c r="I108" s="57">
        <f t="shared" si="30"/>
        <v>0</v>
      </c>
      <c r="J108" s="57">
        <f t="shared" si="31"/>
        <v>0</v>
      </c>
    </row>
    <row r="109" spans="2:10" x14ac:dyDescent="0.25">
      <c r="B109" s="57">
        <v>22</v>
      </c>
      <c r="C109" s="57" t="str">
        <f t="shared" si="25"/>
        <v>пв</v>
      </c>
      <c r="D109" s="57" t="str">
        <f t="shared" si="26"/>
        <v>хлеб 1с</v>
      </c>
      <c r="E109" s="57"/>
      <c r="F109" s="57">
        <f t="shared" si="27"/>
        <v>50</v>
      </c>
      <c r="G109" s="57">
        <f t="shared" si="28"/>
        <v>116.19999999999999</v>
      </c>
      <c r="H109" s="57">
        <f t="shared" si="29"/>
        <v>3.3</v>
      </c>
      <c r="I109" s="57">
        <f t="shared" si="30"/>
        <v>2.6</v>
      </c>
      <c r="J109" s="57">
        <f t="shared" si="31"/>
        <v>19.899999999999999</v>
      </c>
    </row>
    <row r="110" spans="2:10" x14ac:dyDescent="0.25">
      <c r="B110" s="57">
        <v>23</v>
      </c>
      <c r="C110" s="57" t="str">
        <f t="shared" si="25"/>
        <v>пв</v>
      </c>
      <c r="D110" s="57" t="str">
        <f t="shared" si="26"/>
        <v>вода</v>
      </c>
      <c r="E110" s="57"/>
      <c r="F110" s="57">
        <f t="shared" si="27"/>
        <v>200</v>
      </c>
      <c r="G110" s="57">
        <f t="shared" si="28"/>
        <v>0</v>
      </c>
      <c r="H110" s="57">
        <f t="shared" si="29"/>
        <v>0</v>
      </c>
      <c r="I110" s="57">
        <f t="shared" si="30"/>
        <v>0</v>
      </c>
      <c r="J110" s="57">
        <f t="shared" si="31"/>
        <v>0</v>
      </c>
    </row>
    <row r="111" spans="2:10" x14ac:dyDescent="0.25">
      <c r="B111" s="57"/>
      <c r="C111" s="57"/>
      <c r="D111" s="68" t="s">
        <v>253</v>
      </c>
      <c r="E111" s="57"/>
      <c r="F111" s="57"/>
      <c r="G111" s="57"/>
      <c r="H111" s="57"/>
      <c r="I111" s="57"/>
      <c r="J111" s="57"/>
    </row>
    <row r="112" spans="2:10" x14ac:dyDescent="0.25">
      <c r="B112" s="57">
        <v>24</v>
      </c>
      <c r="C112" s="57">
        <f>INDEX(D:D,B112)</f>
        <v>0</v>
      </c>
      <c r="D112" s="57" t="str">
        <f>INDEX(C:C,B112)</f>
        <v>Блюдо 2</v>
      </c>
      <c r="E112" s="57"/>
      <c r="F112" s="57">
        <f>INDEX(R:R,B112)</f>
        <v>0</v>
      </c>
      <c r="G112" s="57">
        <f>INDEX(P:P,B112)</f>
        <v>0</v>
      </c>
      <c r="H112" s="57">
        <f>INDEX(M:M,B112)</f>
        <v>0</v>
      </c>
      <c r="I112" s="57">
        <f>INDEX(N:N,B112)</f>
        <v>0</v>
      </c>
      <c r="J112" s="57">
        <f>INDEX(O:O,B112)</f>
        <v>0</v>
      </c>
    </row>
    <row r="113" spans="2:10" x14ac:dyDescent="0.25">
      <c r="B113" s="57">
        <v>25</v>
      </c>
      <c r="C113" s="57" t="str">
        <f>INDEX(D:D,B113)</f>
        <v>Сб новосибирск 2020** 54-13з-2020</v>
      </c>
      <c r="D113" s="57" t="str">
        <f>INDEX(C:C,B113)</f>
        <v>салат из свеклы отварной</v>
      </c>
      <c r="E113" s="57"/>
      <c r="F113" s="57">
        <f>INDEX(R:R,B113)</f>
        <v>100</v>
      </c>
      <c r="G113" s="57">
        <f>INDEX(P:P,B113)</f>
        <v>37.5</v>
      </c>
      <c r="H113" s="57">
        <f>INDEX(M:M,B113)</f>
        <v>0.66666666666666674</v>
      </c>
      <c r="I113" s="57">
        <f>INDEX(N:N,B113)</f>
        <v>2.166666666666667</v>
      </c>
      <c r="J113" s="57">
        <f>INDEX(O:O,B113)</f>
        <v>3.833333333333333</v>
      </c>
    </row>
    <row r="114" spans="2:10" x14ac:dyDescent="0.25">
      <c r="B114" s="57"/>
      <c r="C114" s="57"/>
      <c r="D114" s="68" t="s">
        <v>252</v>
      </c>
      <c r="E114" s="57"/>
      <c r="F114" s="57"/>
      <c r="G114" s="57"/>
      <c r="H114" s="57"/>
      <c r="I114" s="57"/>
      <c r="J114" s="57"/>
    </row>
    <row r="115" spans="2:10" x14ac:dyDescent="0.25">
      <c r="B115" s="57">
        <v>26</v>
      </c>
      <c r="C115" s="57">
        <f t="shared" ref="C115:C122" si="32">INDEX(D:D,B115)</f>
        <v>0</v>
      </c>
      <c r="D115" s="57">
        <f t="shared" ref="D115:D122" si="33">INDEX(C:C,B115)</f>
        <v>0</v>
      </c>
      <c r="E115" s="57"/>
      <c r="F115" s="57">
        <f t="shared" ref="F115:F122" si="34">INDEX(R:R,B115)</f>
        <v>0</v>
      </c>
      <c r="G115" s="57">
        <f t="shared" ref="G115:G122" si="35">INDEX(P:P,B115)</f>
        <v>0</v>
      </c>
      <c r="H115" s="57">
        <f t="shared" ref="H115:H122" si="36">INDEX(M:M,B115)</f>
        <v>0</v>
      </c>
      <c r="I115" s="57">
        <f t="shared" ref="I115:I122" si="37">INDEX(N:N,B115)</f>
        <v>0</v>
      </c>
      <c r="J115" s="57">
        <f t="shared" ref="J115:J122" si="38">INDEX(O:O,B115)</f>
        <v>0</v>
      </c>
    </row>
    <row r="116" spans="2:10" x14ac:dyDescent="0.25">
      <c r="B116" s="57">
        <v>32</v>
      </c>
      <c r="C116" s="57">
        <f t="shared" si="32"/>
        <v>0</v>
      </c>
      <c r="D116" s="57">
        <f t="shared" si="33"/>
        <v>0</v>
      </c>
      <c r="E116" s="57"/>
      <c r="F116" s="57">
        <f t="shared" si="34"/>
        <v>0</v>
      </c>
      <c r="G116" s="57">
        <f t="shared" si="35"/>
        <v>0</v>
      </c>
      <c r="H116" s="57">
        <f t="shared" si="36"/>
        <v>0</v>
      </c>
      <c r="I116" s="57">
        <f t="shared" si="37"/>
        <v>0</v>
      </c>
      <c r="J116" s="57">
        <f t="shared" si="38"/>
        <v>0</v>
      </c>
    </row>
    <row r="117" spans="2:10" x14ac:dyDescent="0.25">
      <c r="B117" s="57">
        <v>38</v>
      </c>
      <c r="C117" s="57">
        <f t="shared" si="32"/>
        <v>0</v>
      </c>
      <c r="D117" s="57">
        <f t="shared" si="33"/>
        <v>0</v>
      </c>
      <c r="E117" s="57"/>
      <c r="F117" s="57">
        <f t="shared" si="34"/>
        <v>0</v>
      </c>
      <c r="G117" s="57">
        <f t="shared" si="35"/>
        <v>0</v>
      </c>
      <c r="H117" s="57">
        <f t="shared" si="36"/>
        <v>0</v>
      </c>
      <c r="I117" s="57">
        <f t="shared" si="37"/>
        <v>0</v>
      </c>
      <c r="J117" s="57">
        <f t="shared" si="38"/>
        <v>0</v>
      </c>
    </row>
    <row r="118" spans="2:10" x14ac:dyDescent="0.25">
      <c r="B118" s="57">
        <v>42</v>
      </c>
      <c r="C118" s="57">
        <f t="shared" si="32"/>
        <v>0</v>
      </c>
      <c r="D118" s="57">
        <f t="shared" si="33"/>
        <v>0</v>
      </c>
      <c r="E118" s="57"/>
      <c r="F118" s="57">
        <f t="shared" si="34"/>
        <v>0</v>
      </c>
      <c r="G118" s="57">
        <f t="shared" si="35"/>
        <v>0</v>
      </c>
      <c r="H118" s="57">
        <f t="shared" si="36"/>
        <v>0</v>
      </c>
      <c r="I118" s="57">
        <f t="shared" si="37"/>
        <v>0</v>
      </c>
      <c r="J118" s="57">
        <f t="shared" si="38"/>
        <v>0</v>
      </c>
    </row>
    <row r="119" spans="2:10" x14ac:dyDescent="0.25">
      <c r="B119" s="57">
        <v>48</v>
      </c>
      <c r="C119" s="57">
        <f t="shared" si="32"/>
        <v>0</v>
      </c>
      <c r="D119" s="57">
        <f t="shared" si="33"/>
        <v>0</v>
      </c>
      <c r="E119" s="57"/>
      <c r="F119" s="57">
        <f t="shared" si="34"/>
        <v>0</v>
      </c>
      <c r="G119" s="57">
        <f t="shared" si="35"/>
        <v>0</v>
      </c>
      <c r="H119" s="57">
        <f t="shared" si="36"/>
        <v>0</v>
      </c>
      <c r="I119" s="57">
        <f t="shared" si="37"/>
        <v>0</v>
      </c>
      <c r="J119" s="57">
        <f t="shared" si="38"/>
        <v>0</v>
      </c>
    </row>
    <row r="120" spans="2:10" x14ac:dyDescent="0.25">
      <c r="B120" s="57">
        <v>51</v>
      </c>
      <c r="C120" s="57">
        <f t="shared" si="32"/>
        <v>0</v>
      </c>
      <c r="D120" s="57">
        <f t="shared" si="33"/>
        <v>0</v>
      </c>
      <c r="E120" s="57"/>
      <c r="F120" s="57">
        <f t="shared" si="34"/>
        <v>0</v>
      </c>
      <c r="G120" s="57">
        <f t="shared" si="35"/>
        <v>0</v>
      </c>
      <c r="H120" s="57">
        <f t="shared" si="36"/>
        <v>0</v>
      </c>
      <c r="I120" s="57">
        <f t="shared" si="37"/>
        <v>0</v>
      </c>
      <c r="J120" s="57">
        <f t="shared" si="38"/>
        <v>0</v>
      </c>
    </row>
    <row r="121" spans="2:10" x14ac:dyDescent="0.25">
      <c r="B121" s="57">
        <v>52</v>
      </c>
      <c r="C121" s="57" t="str">
        <f t="shared" si="32"/>
        <v>пв</v>
      </c>
      <c r="D121" s="57" t="str">
        <f t="shared" si="33"/>
        <v>хлеб ржаной</v>
      </c>
      <c r="E121" s="57"/>
      <c r="F121" s="57">
        <f t="shared" si="34"/>
        <v>36</v>
      </c>
      <c r="G121" s="57">
        <f t="shared" si="35"/>
        <v>83.448000000000008</v>
      </c>
      <c r="H121" s="57">
        <f t="shared" si="36"/>
        <v>2.9159999999999999</v>
      </c>
      <c r="I121" s="57">
        <f t="shared" si="37"/>
        <v>1.224</v>
      </c>
      <c r="J121" s="57">
        <f t="shared" si="38"/>
        <v>15.192</v>
      </c>
    </row>
    <row r="122" spans="2:10" x14ac:dyDescent="0.25">
      <c r="B122" s="57">
        <v>53</v>
      </c>
      <c r="C122" s="57" t="str">
        <f t="shared" si="32"/>
        <v>пв</v>
      </c>
      <c r="D122" s="57" t="str">
        <f t="shared" si="33"/>
        <v>хлеб 1с</v>
      </c>
      <c r="E122" s="57"/>
      <c r="F122" s="57">
        <f t="shared" si="34"/>
        <v>50</v>
      </c>
      <c r="G122" s="57">
        <f t="shared" si="35"/>
        <v>116.19999999999999</v>
      </c>
      <c r="H122" s="57">
        <f t="shared" si="36"/>
        <v>3.3</v>
      </c>
      <c r="I122" s="57">
        <f t="shared" si="37"/>
        <v>2.6</v>
      </c>
      <c r="J122" s="57">
        <f t="shared" si="38"/>
        <v>19.899999999999999</v>
      </c>
    </row>
    <row r="123" spans="2:10" x14ac:dyDescent="0.25">
      <c r="B123" s="57"/>
      <c r="C123" s="57"/>
      <c r="D123" s="68" t="s">
        <v>255</v>
      </c>
      <c r="E123" s="57"/>
      <c r="F123" s="57"/>
      <c r="G123" s="57"/>
      <c r="H123" s="57"/>
      <c r="I123" s="57"/>
      <c r="J123" s="57"/>
    </row>
    <row r="124" spans="2:10" x14ac:dyDescent="0.25">
      <c r="B124" s="57">
        <v>56</v>
      </c>
      <c r="C124" s="57">
        <f>INDEX(D:D,B124)</f>
        <v>0</v>
      </c>
      <c r="D124" s="57">
        <f>INDEX(C:C,B124)</f>
        <v>0</v>
      </c>
      <c r="E124" s="57"/>
      <c r="F124" s="57">
        <f>INDEX(R:R,B124)</f>
        <v>0</v>
      </c>
      <c r="G124" s="57">
        <f>INDEX(P:P,B124)</f>
        <v>0</v>
      </c>
      <c r="H124" s="57">
        <f>INDEX(M:M,B124)</f>
        <v>0</v>
      </c>
      <c r="I124" s="57">
        <f>INDEX(N:N,B124)</f>
        <v>0</v>
      </c>
      <c r="J124" s="57">
        <f>INDEX(O:O,B124)</f>
        <v>0</v>
      </c>
    </row>
    <row r="125" spans="2:10" x14ac:dyDescent="0.25">
      <c r="B125" s="57">
        <v>63</v>
      </c>
      <c r="C125" s="57">
        <f>INDEX(D:D,B125)</f>
        <v>0</v>
      </c>
      <c r="D125" s="57">
        <f>INDEX(C:C,B125)</f>
        <v>0</v>
      </c>
      <c r="E125" s="57"/>
      <c r="F125" s="57">
        <f>INDEX(R:R,B125)</f>
        <v>0</v>
      </c>
      <c r="G125" s="57">
        <f>INDEX(P:P,B125)</f>
        <v>0</v>
      </c>
      <c r="H125" s="57">
        <f>INDEX(M:M,B125)</f>
        <v>0</v>
      </c>
      <c r="I125" s="57">
        <f>INDEX(N:N,B125)</f>
        <v>0</v>
      </c>
      <c r="J125" s="57">
        <f>INDEX(O:O,B125)</f>
        <v>0</v>
      </c>
    </row>
    <row r="126" spans="2:10" x14ac:dyDescent="0.25">
      <c r="B126" s="57">
        <v>69</v>
      </c>
      <c r="C126" s="57">
        <f>INDEX(D:D,B126)</f>
        <v>0</v>
      </c>
      <c r="D126" s="57">
        <f>INDEX(C:C,B126)</f>
        <v>0</v>
      </c>
      <c r="E126" s="57"/>
      <c r="F126" s="57">
        <f>INDEX(R:R,B126)</f>
        <v>0</v>
      </c>
      <c r="G126" s="57">
        <f>INDEX(P:P,B126)</f>
        <v>0</v>
      </c>
      <c r="H126" s="57">
        <f>INDEX(M:M,B126)</f>
        <v>0</v>
      </c>
      <c r="I126" s="57">
        <f>INDEX(N:N,B126)</f>
        <v>0</v>
      </c>
      <c r="J126" s="57">
        <f>INDEX(O:O,B126)</f>
        <v>0</v>
      </c>
    </row>
    <row r="127" spans="2:10" x14ac:dyDescent="0.25">
      <c r="B127" s="57">
        <v>72</v>
      </c>
      <c r="C127" s="57">
        <f>INDEX(D:D,B127)</f>
        <v>0</v>
      </c>
      <c r="D127" s="57">
        <f>INDEX(C:C,B127)</f>
        <v>0</v>
      </c>
      <c r="E127" s="57"/>
      <c r="F127" s="57">
        <f>INDEX(R:R,B127)</f>
        <v>0</v>
      </c>
      <c r="G127" s="57">
        <f>INDEX(P:P,B127)</f>
        <v>0</v>
      </c>
      <c r="H127" s="57">
        <f>INDEX(M:M,B127)</f>
        <v>0</v>
      </c>
      <c r="I127" s="57">
        <f>INDEX(N:N,B127)</f>
        <v>0</v>
      </c>
      <c r="J127" s="57">
        <f>INDEX(O:O,B127)</f>
        <v>0</v>
      </c>
    </row>
    <row r="128" spans="2:10" x14ac:dyDescent="0.25">
      <c r="B128" s="57">
        <v>73</v>
      </c>
      <c r="C128" s="57">
        <f>INDEX(D:D,B128)</f>
        <v>0</v>
      </c>
      <c r="D128" s="57">
        <f>INDEX(C:C,B128)</f>
        <v>0</v>
      </c>
      <c r="E128" s="57"/>
      <c r="F128" s="57">
        <f>INDEX(R:R,B128)</f>
        <v>0</v>
      </c>
      <c r="G128" s="57">
        <f>INDEX(P:P,B128)</f>
        <v>0</v>
      </c>
      <c r="H128" s="57">
        <f>INDEX(M:M,B128)</f>
        <v>0</v>
      </c>
      <c r="I128" s="57">
        <f>INDEX(N:N,B128)</f>
        <v>0</v>
      </c>
      <c r="J128" s="57">
        <f>INDEX(O:O,B128)</f>
        <v>0</v>
      </c>
    </row>
    <row r="129" spans="2:10" x14ac:dyDescent="0.25">
      <c r="B129" s="57"/>
      <c r="C129" s="57"/>
      <c r="D129" s="68" t="s">
        <v>256</v>
      </c>
      <c r="E129" s="57"/>
      <c r="F129" s="57"/>
      <c r="G129" s="57"/>
      <c r="H129" s="57"/>
      <c r="I129" s="57"/>
      <c r="J129" s="57"/>
    </row>
    <row r="130" spans="2:10" x14ac:dyDescent="0.25">
      <c r="B130" s="57">
        <v>74</v>
      </c>
      <c r="C130" s="57">
        <f>INDEX(D:D,$B$130)</f>
        <v>0</v>
      </c>
      <c r="D130" s="57">
        <f>INDEX(C:C,B130)</f>
        <v>0</v>
      </c>
      <c r="E130" s="57"/>
      <c r="F130" s="57">
        <f>INDEX(R:R,B130)</f>
        <v>0</v>
      </c>
      <c r="G130" s="57">
        <f>INDEX(P:P,B130)</f>
        <v>0</v>
      </c>
      <c r="H130" s="57">
        <f>INDEX(M:M,B130)</f>
        <v>0</v>
      </c>
      <c r="I130" s="57">
        <f>INDEX(N:N,B130)</f>
        <v>0</v>
      </c>
      <c r="J130" s="57">
        <f>INDEX(O:O,B130)</f>
        <v>0</v>
      </c>
    </row>
    <row r="131" spans="2:10" x14ac:dyDescent="0.25">
      <c r="B131" s="57">
        <v>80</v>
      </c>
      <c r="C131" s="57">
        <f>INDEX(D:D,$B$131)</f>
        <v>0</v>
      </c>
      <c r="D131" s="57">
        <f>INDEX(C:C,B131)</f>
        <v>0</v>
      </c>
      <c r="E131" s="57"/>
      <c r="F131" s="57">
        <f>INDEX(R:R,B131)</f>
        <v>0</v>
      </c>
      <c r="G131" s="57">
        <f>INDEX(P:P,B131)</f>
        <v>0</v>
      </c>
      <c r="H131" s="57">
        <f>INDEX(M:M,B131)</f>
        <v>0</v>
      </c>
      <c r="I131" s="57">
        <f>INDEX(N:N,B131)</f>
        <v>0</v>
      </c>
      <c r="J131" s="57">
        <f>INDEX(O:O,B131)</f>
        <v>0</v>
      </c>
    </row>
    <row r="132" spans="2:10" x14ac:dyDescent="0.25">
      <c r="B132" s="57">
        <v>86</v>
      </c>
      <c r="C132" s="57">
        <f>INDEX(D:D,$B$132)</f>
        <v>0</v>
      </c>
      <c r="D132" s="57">
        <f>INDEX(C:C,B132)</f>
        <v>0</v>
      </c>
      <c r="E132" s="57"/>
      <c r="F132" s="57">
        <f>INDEX(R:R,B132)</f>
        <v>0</v>
      </c>
      <c r="G132" s="57">
        <f>INDEX(P:P,B132)</f>
        <v>0</v>
      </c>
      <c r="H132" s="57">
        <f>INDEX(M:M,B132)</f>
        <v>0</v>
      </c>
      <c r="I132" s="57">
        <f>INDEX(N:N,B132)</f>
        <v>0</v>
      </c>
      <c r="J132" s="57">
        <f>INDEX(O:O,B132)</f>
        <v>0</v>
      </c>
    </row>
    <row r="133" spans="2:10" x14ac:dyDescent="0.25">
      <c r="B133" s="57">
        <v>89</v>
      </c>
      <c r="C133" s="57">
        <f>INDEX(D:D,$B$133)</f>
        <v>0</v>
      </c>
      <c r="D133" s="57">
        <f>INDEX(C:C,B133)</f>
        <v>0</v>
      </c>
      <c r="E133" s="57"/>
      <c r="F133" s="57">
        <f>INDEX(R:R,B133)</f>
        <v>0</v>
      </c>
      <c r="G133" s="57">
        <f>INDEX(P:P,B133)</f>
        <v>0</v>
      </c>
      <c r="H133" s="57">
        <f>INDEX(M:M,B133)</f>
        <v>0</v>
      </c>
      <c r="I133" s="57">
        <f>INDEX(N:N,B133)</f>
        <v>0</v>
      </c>
      <c r="J133" s="57">
        <f>INDEX(O:O,B133)</f>
        <v>0</v>
      </c>
    </row>
    <row r="134" spans="2:10" x14ac:dyDescent="0.25">
      <c r="B134" s="57">
        <v>90</v>
      </c>
      <c r="C134" s="57">
        <f>INDEX(D:D,$B$134)</f>
        <v>0</v>
      </c>
      <c r="D134" s="57" t="str">
        <f>INDEX(C:C,B134)</f>
        <v>Блюдо 4</v>
      </c>
      <c r="E134" s="57"/>
      <c r="F134" s="57">
        <f>INDEX(R:R,B134)</f>
        <v>0</v>
      </c>
      <c r="G134" s="57">
        <f>INDEX(P:P,B134)</f>
        <v>0</v>
      </c>
      <c r="H134" s="57">
        <f>INDEX(M:M,B134)</f>
        <v>0</v>
      </c>
      <c r="I134" s="57">
        <f>INDEX(N:N,B134)</f>
        <v>0</v>
      </c>
      <c r="J134" s="57">
        <f>INDEX(O:O,B134)</f>
        <v>0</v>
      </c>
    </row>
  </sheetData>
  <mergeCells count="234">
    <mergeCell ref="U57:U63"/>
    <mergeCell ref="D64:D69"/>
    <mergeCell ref="D70:D72"/>
    <mergeCell ref="D75:D80"/>
    <mergeCell ref="D81:D86"/>
    <mergeCell ref="U81:U86"/>
    <mergeCell ref="C81:C86"/>
    <mergeCell ref="F81:F86"/>
    <mergeCell ref="G81:G86"/>
    <mergeCell ref="H81:H86"/>
    <mergeCell ref="I81:I86"/>
    <mergeCell ref="K81:K86"/>
    <mergeCell ref="R64:R69"/>
    <mergeCell ref="U64:U69"/>
    <mergeCell ref="C70:C72"/>
    <mergeCell ref="F70:F72"/>
    <mergeCell ref="G70:G72"/>
    <mergeCell ref="H70:H72"/>
    <mergeCell ref="I70:I72"/>
    <mergeCell ref="O75:O80"/>
    <mergeCell ref="P75:P80"/>
    <mergeCell ref="R75:R80"/>
    <mergeCell ref="U75:U80"/>
    <mergeCell ref="M87:M89"/>
    <mergeCell ref="N87:N89"/>
    <mergeCell ref="O87:O89"/>
    <mergeCell ref="P87:P89"/>
    <mergeCell ref="R87:R89"/>
    <mergeCell ref="U87:U89"/>
    <mergeCell ref="C87:C89"/>
    <mergeCell ref="F87:F89"/>
    <mergeCell ref="G87:G89"/>
    <mergeCell ref="H87:H89"/>
    <mergeCell ref="I87:I89"/>
    <mergeCell ref="K87:K89"/>
    <mergeCell ref="V75:V91"/>
    <mergeCell ref="W75:W91"/>
    <mergeCell ref="U70:U72"/>
    <mergeCell ref="B75:B91"/>
    <mergeCell ref="C75:C80"/>
    <mergeCell ref="F75:F80"/>
    <mergeCell ref="G75:G80"/>
    <mergeCell ref="H75:H80"/>
    <mergeCell ref="I75:I80"/>
    <mergeCell ref="K75:K80"/>
    <mergeCell ref="M75:M80"/>
    <mergeCell ref="N75:N80"/>
    <mergeCell ref="K70:K72"/>
    <mergeCell ref="M70:M72"/>
    <mergeCell ref="N70:N72"/>
    <mergeCell ref="O70:O72"/>
    <mergeCell ref="P70:P72"/>
    <mergeCell ref="R70:R72"/>
    <mergeCell ref="B57:B74"/>
    <mergeCell ref="M81:M86"/>
    <mergeCell ref="N81:N86"/>
    <mergeCell ref="O81:O86"/>
    <mergeCell ref="P81:P86"/>
    <mergeCell ref="R81:R86"/>
    <mergeCell ref="V57:V74"/>
    <mergeCell ref="W57:W74"/>
    <mergeCell ref="C64:C69"/>
    <mergeCell ref="F64:F69"/>
    <mergeCell ref="G64:G69"/>
    <mergeCell ref="H64:H69"/>
    <mergeCell ref="I64:I69"/>
    <mergeCell ref="K64:K69"/>
    <mergeCell ref="M64:M69"/>
    <mergeCell ref="K57:K63"/>
    <mergeCell ref="M57:M63"/>
    <mergeCell ref="N57:N63"/>
    <mergeCell ref="O57:O63"/>
    <mergeCell ref="P57:P63"/>
    <mergeCell ref="R57:R63"/>
    <mergeCell ref="C57:C63"/>
    <mergeCell ref="F57:F63"/>
    <mergeCell ref="G57:G63"/>
    <mergeCell ref="H57:H63"/>
    <mergeCell ref="I57:I63"/>
    <mergeCell ref="N64:N69"/>
    <mergeCell ref="O64:O69"/>
    <mergeCell ref="P64:P69"/>
    <mergeCell ref="D57:D63"/>
    <mergeCell ref="K49:K51"/>
    <mergeCell ref="M54:M56"/>
    <mergeCell ref="N54:N56"/>
    <mergeCell ref="O54:O56"/>
    <mergeCell ref="P54:P56"/>
    <mergeCell ref="R54:R56"/>
    <mergeCell ref="U54:U56"/>
    <mergeCell ref="C54:C56"/>
    <mergeCell ref="F54:F56"/>
    <mergeCell ref="G54:G56"/>
    <mergeCell ref="H54:H56"/>
    <mergeCell ref="I54:I56"/>
    <mergeCell ref="K54:K56"/>
    <mergeCell ref="D49:D51"/>
    <mergeCell ref="K39:K42"/>
    <mergeCell ref="M43:M48"/>
    <mergeCell ref="N43:N48"/>
    <mergeCell ref="O43:O48"/>
    <mergeCell ref="P43:P48"/>
    <mergeCell ref="R43:R48"/>
    <mergeCell ref="U43:U48"/>
    <mergeCell ref="C43:C48"/>
    <mergeCell ref="F43:F48"/>
    <mergeCell ref="G43:G48"/>
    <mergeCell ref="H43:H48"/>
    <mergeCell ref="I43:I48"/>
    <mergeCell ref="K43:K48"/>
    <mergeCell ref="D39:D42"/>
    <mergeCell ref="D43:D48"/>
    <mergeCell ref="V25:V56"/>
    <mergeCell ref="W25:W56"/>
    <mergeCell ref="N25:N30"/>
    <mergeCell ref="O25:O30"/>
    <mergeCell ref="P25:P30"/>
    <mergeCell ref="R25:R30"/>
    <mergeCell ref="M39:M42"/>
    <mergeCell ref="N39:N42"/>
    <mergeCell ref="O39:O42"/>
    <mergeCell ref="P39:P42"/>
    <mergeCell ref="R39:R42"/>
    <mergeCell ref="U39:U42"/>
    <mergeCell ref="M49:M51"/>
    <mergeCell ref="N49:N51"/>
    <mergeCell ref="O49:O51"/>
    <mergeCell ref="P49:P51"/>
    <mergeCell ref="R49:R51"/>
    <mergeCell ref="U49:U51"/>
    <mergeCell ref="K31:K38"/>
    <mergeCell ref="K25:K30"/>
    <mergeCell ref="M25:M30"/>
    <mergeCell ref="M31:M38"/>
    <mergeCell ref="N31:N38"/>
    <mergeCell ref="O31:O38"/>
    <mergeCell ref="P31:P38"/>
    <mergeCell ref="R31:R38"/>
    <mergeCell ref="U31:U38"/>
    <mergeCell ref="U25:U30"/>
    <mergeCell ref="B25:B56"/>
    <mergeCell ref="C25:C30"/>
    <mergeCell ref="D25:D30"/>
    <mergeCell ref="F25:F30"/>
    <mergeCell ref="G25:G30"/>
    <mergeCell ref="H25:H30"/>
    <mergeCell ref="I25:I30"/>
    <mergeCell ref="C31:C38"/>
    <mergeCell ref="D31:D38"/>
    <mergeCell ref="F31:F38"/>
    <mergeCell ref="G31:G38"/>
    <mergeCell ref="H31:H38"/>
    <mergeCell ref="I31:I38"/>
    <mergeCell ref="C39:C42"/>
    <mergeCell ref="F39:F42"/>
    <mergeCell ref="G39:G42"/>
    <mergeCell ref="H39:H42"/>
    <mergeCell ref="I39:I42"/>
    <mergeCell ref="C49:C51"/>
    <mergeCell ref="F49:F51"/>
    <mergeCell ref="G49:G51"/>
    <mergeCell ref="H49:H51"/>
    <mergeCell ref="I49:I51"/>
    <mergeCell ref="D54:D56"/>
    <mergeCell ref="C18:C20"/>
    <mergeCell ref="F18:F20"/>
    <mergeCell ref="G18:G20"/>
    <mergeCell ref="H18:H20"/>
    <mergeCell ref="I18:I20"/>
    <mergeCell ref="K18:K20"/>
    <mergeCell ref="B23:B24"/>
    <mergeCell ref="V23:V24"/>
    <mergeCell ref="W23:W24"/>
    <mergeCell ref="M11:M16"/>
    <mergeCell ref="N11:N16"/>
    <mergeCell ref="O11:O16"/>
    <mergeCell ref="P11:P16"/>
    <mergeCell ref="R11:R16"/>
    <mergeCell ref="U11:U16"/>
    <mergeCell ref="U5:U10"/>
    <mergeCell ref="V5:V22"/>
    <mergeCell ref="W5:W22"/>
    <mergeCell ref="N5:N10"/>
    <mergeCell ref="O5:O10"/>
    <mergeCell ref="P5:P10"/>
    <mergeCell ref="R5:R10"/>
    <mergeCell ref="M18:M20"/>
    <mergeCell ref="N18:N20"/>
    <mergeCell ref="O18:O20"/>
    <mergeCell ref="P18:P20"/>
    <mergeCell ref="R18:R20"/>
    <mergeCell ref="U18:U20"/>
    <mergeCell ref="A5:A91"/>
    <mergeCell ref="B5:B22"/>
    <mergeCell ref="C5:C10"/>
    <mergeCell ref="D5:D10"/>
    <mergeCell ref="F5:F10"/>
    <mergeCell ref="G5:G10"/>
    <mergeCell ref="H5:H10"/>
    <mergeCell ref="I5:I10"/>
    <mergeCell ref="M3:M4"/>
    <mergeCell ref="B3:C3"/>
    <mergeCell ref="D3:D4"/>
    <mergeCell ref="F3:F4"/>
    <mergeCell ref="G3:G4"/>
    <mergeCell ref="H3:H4"/>
    <mergeCell ref="I3:I4"/>
    <mergeCell ref="C11:C16"/>
    <mergeCell ref="D11:D16"/>
    <mergeCell ref="F11:F16"/>
    <mergeCell ref="G11:G16"/>
    <mergeCell ref="H11:H16"/>
    <mergeCell ref="I11:I16"/>
    <mergeCell ref="K11:K16"/>
    <mergeCell ref="K5:K10"/>
    <mergeCell ref="M5:M10"/>
    <mergeCell ref="E1:K1"/>
    <mergeCell ref="L1:S1"/>
    <mergeCell ref="V1:W1"/>
    <mergeCell ref="E2:E4"/>
    <mergeCell ref="F2:I2"/>
    <mergeCell ref="L2:L4"/>
    <mergeCell ref="M2:P2"/>
    <mergeCell ref="Q2:S2"/>
    <mergeCell ref="J3:J4"/>
    <mergeCell ref="K3:K4"/>
    <mergeCell ref="T3:T4"/>
    <mergeCell ref="U3:U4"/>
    <mergeCell ref="N3:N4"/>
    <mergeCell ref="O3:O4"/>
    <mergeCell ref="Q3:Q4"/>
    <mergeCell ref="R3:R4"/>
    <mergeCell ref="S3:S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zoomScale="71" zoomScaleNormal="71" workbookViewId="0">
      <pane xSplit="3" ySplit="4" topLeftCell="D44" activePane="bottomRight" state="frozen"/>
      <selection pane="topRight" activeCell="D1" sqref="D1"/>
      <selection pane="bottomLeft" activeCell="A5" sqref="A5"/>
      <selection pane="bottomRight" activeCell="R44" sqref="R44:R50"/>
    </sheetView>
  </sheetViews>
  <sheetFormatPr defaultRowHeight="15" x14ac:dyDescent="0.25"/>
  <cols>
    <col min="2" max="2" width="13.7109375" customWidth="1"/>
    <col min="3" max="3" width="19.7109375" customWidth="1"/>
    <col min="4" max="4" width="14.28515625" customWidth="1"/>
    <col min="5" max="5" width="18.42578125" customWidth="1"/>
    <col min="12" max="12" width="21.140625" customWidth="1"/>
    <col min="17" max="17" width="11.28515625" customWidth="1"/>
    <col min="22" max="22" width="15.140625" bestFit="1" customWidth="1"/>
  </cols>
  <sheetData>
    <row r="1" spans="1:23" ht="16.5" thickTop="1" thickBot="1" x14ac:dyDescent="0.3">
      <c r="A1" s="27"/>
      <c r="B1" s="27"/>
      <c r="C1" s="27"/>
      <c r="D1" s="27"/>
      <c r="E1" s="227" t="s">
        <v>84</v>
      </c>
      <c r="F1" s="228"/>
      <c r="G1" s="228"/>
      <c r="H1" s="228"/>
      <c r="I1" s="228"/>
      <c r="J1" s="228"/>
      <c r="K1" s="229"/>
      <c r="L1" s="227" t="s">
        <v>196</v>
      </c>
      <c r="M1" s="228"/>
      <c r="N1" s="228"/>
      <c r="O1" s="228"/>
      <c r="P1" s="228"/>
      <c r="Q1" s="228"/>
      <c r="R1" s="228"/>
      <c r="S1" s="229"/>
      <c r="T1" s="27"/>
      <c r="U1" s="27"/>
      <c r="V1" s="224" t="s">
        <v>200</v>
      </c>
      <c r="W1" s="225"/>
    </row>
    <row r="2" spans="1:23" ht="60.75" thickTop="1" x14ac:dyDescent="0.25">
      <c r="A2" s="27"/>
      <c r="B2" s="27"/>
      <c r="C2" s="27"/>
      <c r="D2" s="39" t="s">
        <v>84</v>
      </c>
      <c r="E2" s="230" t="s">
        <v>22</v>
      </c>
      <c r="F2" s="164" t="s">
        <v>195</v>
      </c>
      <c r="G2" s="165"/>
      <c r="H2" s="165"/>
      <c r="I2" s="226"/>
      <c r="J2" s="40"/>
      <c r="K2" s="41"/>
      <c r="L2" s="235" t="s">
        <v>75</v>
      </c>
      <c r="M2" s="164" t="s">
        <v>195</v>
      </c>
      <c r="N2" s="165"/>
      <c r="O2" s="165"/>
      <c r="P2" s="165"/>
      <c r="Q2" s="236" t="s">
        <v>199</v>
      </c>
      <c r="R2" s="237"/>
      <c r="S2" s="238"/>
      <c r="T2" s="27"/>
      <c r="U2" s="27"/>
      <c r="V2" s="45" t="s">
        <v>201</v>
      </c>
      <c r="W2" s="46" t="s">
        <v>198</v>
      </c>
    </row>
    <row r="3" spans="1:23" ht="15.75" thickBot="1" x14ac:dyDescent="0.3">
      <c r="A3" s="1"/>
      <c r="B3" s="157" t="s">
        <v>85</v>
      </c>
      <c r="C3" s="157"/>
      <c r="D3" s="169" t="s">
        <v>93</v>
      </c>
      <c r="E3" s="231"/>
      <c r="F3" s="233" t="s">
        <v>191</v>
      </c>
      <c r="G3" s="233" t="s">
        <v>192</v>
      </c>
      <c r="H3" s="233" t="s">
        <v>193</v>
      </c>
      <c r="I3" s="211" t="s">
        <v>194</v>
      </c>
      <c r="J3" s="193" t="s">
        <v>74</v>
      </c>
      <c r="K3" s="205" t="s">
        <v>88</v>
      </c>
      <c r="L3" s="167"/>
      <c r="M3" s="211" t="s">
        <v>191</v>
      </c>
      <c r="N3" s="211" t="s">
        <v>192</v>
      </c>
      <c r="O3" s="211" t="s">
        <v>193</v>
      </c>
      <c r="P3" s="211" t="s">
        <v>194</v>
      </c>
      <c r="Q3" s="195" t="s">
        <v>86</v>
      </c>
      <c r="R3" s="205" t="s">
        <v>76</v>
      </c>
      <c r="S3" s="193" t="s">
        <v>89</v>
      </c>
      <c r="T3" s="195" t="s">
        <v>87</v>
      </c>
      <c r="U3" s="197" t="s">
        <v>77</v>
      </c>
      <c r="V3" s="47">
        <f>V5+V24+V26+V65+V82</f>
        <v>174.30280476190478</v>
      </c>
      <c r="W3" s="48">
        <f>W5+W24+W26+W65+W82</f>
        <v>1894.2545714285714</v>
      </c>
    </row>
    <row r="4" spans="1:23" ht="76.5" thickTop="1" thickBot="1" x14ac:dyDescent="0.3">
      <c r="A4" s="36" t="s">
        <v>94</v>
      </c>
      <c r="B4" s="35" t="s">
        <v>21</v>
      </c>
      <c r="C4" s="37" t="s">
        <v>2</v>
      </c>
      <c r="D4" s="156"/>
      <c r="E4" s="232"/>
      <c r="F4" s="234"/>
      <c r="G4" s="234"/>
      <c r="H4" s="234"/>
      <c r="I4" s="212"/>
      <c r="J4" s="239"/>
      <c r="K4" s="206"/>
      <c r="L4" s="168"/>
      <c r="M4" s="212"/>
      <c r="N4" s="212"/>
      <c r="O4" s="212"/>
      <c r="P4" s="212"/>
      <c r="Q4" s="196"/>
      <c r="R4" s="207"/>
      <c r="S4" s="194"/>
      <c r="T4" s="196"/>
      <c r="U4" s="198"/>
      <c r="V4" s="38" t="s">
        <v>190</v>
      </c>
      <c r="W4" s="44" t="s">
        <v>197</v>
      </c>
    </row>
    <row r="5" spans="1:23" ht="30.75" thickTop="1" x14ac:dyDescent="0.25">
      <c r="A5" s="170" t="s">
        <v>95</v>
      </c>
      <c r="B5" s="185" t="s">
        <v>7</v>
      </c>
      <c r="C5" s="179" t="s">
        <v>435</v>
      </c>
      <c r="D5" s="154" t="s">
        <v>436</v>
      </c>
      <c r="E5" s="102" t="s">
        <v>320</v>
      </c>
      <c r="F5" s="166">
        <v>30.4</v>
      </c>
      <c r="G5" s="166">
        <v>11.5</v>
      </c>
      <c r="H5" s="166">
        <v>29.4</v>
      </c>
      <c r="I5" s="166">
        <f>(F5*4)+(G5*9)+(H5*4)</f>
        <v>342.7</v>
      </c>
      <c r="J5" s="3">
        <v>93</v>
      </c>
      <c r="K5" s="161">
        <v>105</v>
      </c>
      <c r="L5" s="6" t="s">
        <v>174</v>
      </c>
      <c r="M5" s="166">
        <f>$R$5/$K$5*F5</f>
        <v>57.904761904761898</v>
      </c>
      <c r="N5" s="166">
        <f>$R$5/$K$5*G5</f>
        <v>21.904761904761905</v>
      </c>
      <c r="O5" s="166">
        <f>$R$5/$K$5*H5</f>
        <v>55.999999999999993</v>
      </c>
      <c r="P5" s="166">
        <f>(M5*4)+(N5*9)+(O5*4)</f>
        <v>652.7619047619047</v>
      </c>
      <c r="Q5" s="4">
        <f>VLOOKUP(L5,перечень!$B$3:$C$152,2,FALSE)</f>
        <v>179</v>
      </c>
      <c r="R5" s="161">
        <v>200</v>
      </c>
      <c r="S5" s="3">
        <f t="shared" ref="S5:S10" si="0">$R$5*J5/$K$5</f>
        <v>177.14285714285714</v>
      </c>
      <c r="T5" s="5">
        <f>Q5/1000*S5</f>
        <v>31.708571428571428</v>
      </c>
      <c r="U5" s="202">
        <f>SUM(T5:T10)</f>
        <v>38.708571428571432</v>
      </c>
      <c r="V5" s="213">
        <f>SUM(U5:U23)</f>
        <v>81.500571428571448</v>
      </c>
      <c r="W5" s="261">
        <f>SUM(P5:P23)</f>
        <v>1044.0065714285713</v>
      </c>
    </row>
    <row r="6" spans="1:23" x14ac:dyDescent="0.25">
      <c r="A6" s="171"/>
      <c r="B6" s="186"/>
      <c r="C6" s="180"/>
      <c r="D6" s="155"/>
      <c r="E6" s="6" t="s">
        <v>123</v>
      </c>
      <c r="F6" s="167"/>
      <c r="G6" s="167"/>
      <c r="H6" s="167"/>
      <c r="I6" s="167"/>
      <c r="J6" s="7">
        <v>5</v>
      </c>
      <c r="K6" s="162"/>
      <c r="L6" s="6" t="s">
        <v>123</v>
      </c>
      <c r="M6" s="167"/>
      <c r="N6" s="167"/>
      <c r="O6" s="167"/>
      <c r="P6" s="167"/>
      <c r="Q6" s="8">
        <f>VLOOKUP(L6,перечень!$B$3:$C$152,2,FALSE)</f>
        <v>735</v>
      </c>
      <c r="R6" s="162"/>
      <c r="S6" s="7">
        <f t="shared" si="0"/>
        <v>9.5238095238095237</v>
      </c>
      <c r="T6" s="9">
        <f t="shared" ref="T6:T16" si="1">Q6/1000*S6</f>
        <v>7</v>
      </c>
      <c r="U6" s="203"/>
      <c r="V6" s="217"/>
      <c r="W6" s="262"/>
    </row>
    <row r="7" spans="1:23" x14ac:dyDescent="0.25">
      <c r="A7" s="171"/>
      <c r="B7" s="186"/>
      <c r="C7" s="180"/>
      <c r="D7" s="155"/>
      <c r="E7" s="6"/>
      <c r="F7" s="167"/>
      <c r="G7" s="167"/>
      <c r="H7" s="167"/>
      <c r="I7" s="167"/>
      <c r="J7" s="7">
        <v>0</v>
      </c>
      <c r="K7" s="162"/>
      <c r="L7" s="6"/>
      <c r="M7" s="167"/>
      <c r="N7" s="167"/>
      <c r="O7" s="167"/>
      <c r="P7" s="167"/>
      <c r="Q7" s="8">
        <f>VLOOKUP(L7,перечень!$B$3:$C$152,2,FALSE)</f>
        <v>0</v>
      </c>
      <c r="R7" s="162"/>
      <c r="S7" s="7">
        <f t="shared" si="0"/>
        <v>0</v>
      </c>
      <c r="T7" s="9">
        <f t="shared" si="1"/>
        <v>0</v>
      </c>
      <c r="U7" s="203"/>
      <c r="V7" s="217"/>
      <c r="W7" s="262"/>
    </row>
    <row r="8" spans="1:23" x14ac:dyDescent="0.25">
      <c r="A8" s="171"/>
      <c r="B8" s="186"/>
      <c r="C8" s="180"/>
      <c r="D8" s="155"/>
      <c r="E8" s="6"/>
      <c r="F8" s="167"/>
      <c r="G8" s="167"/>
      <c r="H8" s="167"/>
      <c r="I8" s="167"/>
      <c r="J8" s="7">
        <v>0</v>
      </c>
      <c r="K8" s="162"/>
      <c r="L8" s="6"/>
      <c r="M8" s="167"/>
      <c r="N8" s="167"/>
      <c r="O8" s="167"/>
      <c r="P8" s="167"/>
      <c r="Q8" s="8">
        <f>VLOOKUP(L8,перечень!$B$3:$C$152,2,FALSE)</f>
        <v>0</v>
      </c>
      <c r="R8" s="162"/>
      <c r="S8" s="7">
        <f t="shared" si="0"/>
        <v>0</v>
      </c>
      <c r="T8" s="9">
        <f t="shared" si="1"/>
        <v>0</v>
      </c>
      <c r="U8" s="203"/>
      <c r="V8" s="217"/>
      <c r="W8" s="262"/>
    </row>
    <row r="9" spans="1:23" x14ac:dyDescent="0.25">
      <c r="A9" s="171"/>
      <c r="B9" s="186"/>
      <c r="C9" s="180"/>
      <c r="D9" s="155"/>
      <c r="E9" s="6"/>
      <c r="F9" s="167"/>
      <c r="G9" s="167"/>
      <c r="H9" s="167"/>
      <c r="I9" s="167"/>
      <c r="J9" s="7"/>
      <c r="K9" s="162"/>
      <c r="L9" s="6">
        <v>0</v>
      </c>
      <c r="M9" s="167"/>
      <c r="N9" s="167"/>
      <c r="O9" s="167"/>
      <c r="P9" s="167"/>
      <c r="Q9" s="8">
        <f>VLOOKUP(L9,перечень!$B$3:$C$152,2,FALSE)</f>
        <v>0</v>
      </c>
      <c r="R9" s="162"/>
      <c r="S9" s="7">
        <f t="shared" si="0"/>
        <v>0</v>
      </c>
      <c r="T9" s="9">
        <f t="shared" si="1"/>
        <v>0</v>
      </c>
      <c r="U9" s="203"/>
      <c r="V9" s="217"/>
      <c r="W9" s="262"/>
    </row>
    <row r="10" spans="1:23" ht="15.75" thickBot="1" x14ac:dyDescent="0.3">
      <c r="A10" s="171"/>
      <c r="B10" s="186"/>
      <c r="C10" s="181"/>
      <c r="D10" s="156"/>
      <c r="E10" s="10"/>
      <c r="F10" s="168"/>
      <c r="G10" s="168"/>
      <c r="H10" s="168"/>
      <c r="I10" s="168"/>
      <c r="J10" s="11"/>
      <c r="K10" s="163"/>
      <c r="L10" s="6">
        <v>0</v>
      </c>
      <c r="M10" s="168"/>
      <c r="N10" s="168"/>
      <c r="O10" s="168"/>
      <c r="P10" s="168"/>
      <c r="Q10" s="12">
        <f>VLOOKUP(L10,перечень!$B$3:$C$152,2,FALSE)</f>
        <v>0</v>
      </c>
      <c r="R10" s="163"/>
      <c r="S10" s="11">
        <f t="shared" si="0"/>
        <v>0</v>
      </c>
      <c r="T10" s="13">
        <f t="shared" si="1"/>
        <v>0</v>
      </c>
      <c r="U10" s="204"/>
      <c r="V10" s="217"/>
      <c r="W10" s="262"/>
    </row>
    <row r="11" spans="1:23" ht="15.75" customHeight="1" thickTop="1" x14ac:dyDescent="0.25">
      <c r="A11" s="171"/>
      <c r="B11" s="186"/>
      <c r="C11" s="179" t="s">
        <v>288</v>
      </c>
      <c r="D11" s="154" t="s">
        <v>437</v>
      </c>
      <c r="E11" s="2" t="s">
        <v>117</v>
      </c>
      <c r="F11" s="166">
        <v>1.5</v>
      </c>
      <c r="G11" s="166">
        <v>1.4</v>
      </c>
      <c r="H11" s="166">
        <v>8.6</v>
      </c>
      <c r="I11" s="166">
        <v>6.4</v>
      </c>
      <c r="J11" s="3">
        <v>50</v>
      </c>
      <c r="K11" s="161">
        <v>150</v>
      </c>
      <c r="L11" s="2" t="s">
        <v>117</v>
      </c>
      <c r="M11" s="166">
        <f>$R$11/$K$11*F11</f>
        <v>2</v>
      </c>
      <c r="N11" s="166">
        <f>$R$11/$K$11*G11</f>
        <v>1.8666666666666665</v>
      </c>
      <c r="O11" s="166">
        <f>$R$11/$K$11*H11</f>
        <v>11.466666666666665</v>
      </c>
      <c r="P11" s="166">
        <f>(M11*4)+(N11*9)+(O11*4)</f>
        <v>70.666666666666657</v>
      </c>
      <c r="Q11" s="4">
        <f>VLOOKUP(L11,перечень!$B$3:$C$152,2,FALSE)</f>
        <v>61.85</v>
      </c>
      <c r="R11" s="161">
        <v>200</v>
      </c>
      <c r="S11" s="3">
        <f t="shared" ref="S11:S16" si="2">$R$11*J11/$K$11</f>
        <v>66.666666666666671</v>
      </c>
      <c r="T11" s="5">
        <f>Q11/1000*S11</f>
        <v>4.123333333333334</v>
      </c>
      <c r="U11" s="202">
        <f>SUM(T11:T16)</f>
        <v>5.73</v>
      </c>
      <c r="V11" s="217"/>
      <c r="W11" s="262"/>
    </row>
    <row r="12" spans="1:23" x14ac:dyDescent="0.25">
      <c r="A12" s="171"/>
      <c r="B12" s="186"/>
      <c r="C12" s="180"/>
      <c r="D12" s="155"/>
      <c r="E12" s="6" t="s">
        <v>138</v>
      </c>
      <c r="F12" s="167"/>
      <c r="G12" s="167"/>
      <c r="H12" s="167"/>
      <c r="I12" s="167"/>
      <c r="J12" s="7">
        <v>7</v>
      </c>
      <c r="K12" s="162"/>
      <c r="L12" s="6" t="s">
        <v>138</v>
      </c>
      <c r="M12" s="167"/>
      <c r="N12" s="167"/>
      <c r="O12" s="167"/>
      <c r="P12" s="167"/>
      <c r="Q12" s="8">
        <f>VLOOKUP(L12,перечень!$B$3:$C$152,2,FALSE)</f>
        <v>95</v>
      </c>
      <c r="R12" s="162"/>
      <c r="S12" s="7">
        <f t="shared" si="2"/>
        <v>9.3333333333333339</v>
      </c>
      <c r="T12" s="9">
        <f t="shared" si="1"/>
        <v>0.88666666666666671</v>
      </c>
      <c r="U12" s="203"/>
      <c r="V12" s="217"/>
      <c r="W12" s="262"/>
    </row>
    <row r="13" spans="1:23" x14ac:dyDescent="0.25">
      <c r="A13" s="171"/>
      <c r="B13" s="186"/>
      <c r="C13" s="180"/>
      <c r="D13" s="155"/>
      <c r="E13" s="6" t="s">
        <v>209</v>
      </c>
      <c r="F13" s="167"/>
      <c r="G13" s="167"/>
      <c r="H13" s="167"/>
      <c r="I13" s="167"/>
      <c r="J13" s="7">
        <v>1</v>
      </c>
      <c r="K13" s="162"/>
      <c r="L13" s="6" t="s">
        <v>141</v>
      </c>
      <c r="M13" s="167"/>
      <c r="N13" s="167"/>
      <c r="O13" s="167"/>
      <c r="P13" s="167"/>
      <c r="Q13" s="8">
        <f>VLOOKUP(L13,перечень!$B$3:$C$152,2,FALSE)</f>
        <v>540</v>
      </c>
      <c r="R13" s="162"/>
      <c r="S13" s="7">
        <f t="shared" si="2"/>
        <v>1.3333333333333333</v>
      </c>
      <c r="T13" s="9">
        <f t="shared" si="1"/>
        <v>0.72</v>
      </c>
      <c r="U13" s="203"/>
      <c r="V13" s="217"/>
      <c r="W13" s="262"/>
    </row>
    <row r="14" spans="1:23" x14ac:dyDescent="0.25">
      <c r="A14" s="171"/>
      <c r="B14" s="186"/>
      <c r="C14" s="180"/>
      <c r="D14" s="155"/>
      <c r="E14" s="6"/>
      <c r="F14" s="167"/>
      <c r="G14" s="167"/>
      <c r="H14" s="167"/>
      <c r="I14" s="167"/>
      <c r="J14" s="7">
        <v>0</v>
      </c>
      <c r="K14" s="162"/>
      <c r="L14" s="6">
        <v>0</v>
      </c>
      <c r="M14" s="167"/>
      <c r="N14" s="167"/>
      <c r="O14" s="167"/>
      <c r="P14" s="167"/>
      <c r="Q14" s="8">
        <f>VLOOKUP(L14,перечень!$B$3:$C$152,2,FALSE)</f>
        <v>0</v>
      </c>
      <c r="R14" s="162"/>
      <c r="S14" s="7">
        <f t="shared" si="2"/>
        <v>0</v>
      </c>
      <c r="T14" s="9">
        <f t="shared" si="1"/>
        <v>0</v>
      </c>
      <c r="U14" s="203"/>
      <c r="V14" s="217"/>
      <c r="W14" s="262"/>
    </row>
    <row r="15" spans="1:23" x14ac:dyDescent="0.25">
      <c r="A15" s="171"/>
      <c r="B15" s="186"/>
      <c r="C15" s="180"/>
      <c r="D15" s="155"/>
      <c r="E15" s="6"/>
      <c r="F15" s="167"/>
      <c r="G15" s="167"/>
      <c r="H15" s="167"/>
      <c r="I15" s="167"/>
      <c r="J15" s="7">
        <v>0</v>
      </c>
      <c r="K15" s="162"/>
      <c r="L15" s="6">
        <v>0</v>
      </c>
      <c r="M15" s="167"/>
      <c r="N15" s="167"/>
      <c r="O15" s="167"/>
      <c r="P15" s="167"/>
      <c r="Q15" s="8">
        <f>VLOOKUP(L15,перечень!$B$3:$C$152,2,FALSE)</f>
        <v>0</v>
      </c>
      <c r="R15" s="162"/>
      <c r="S15" s="7">
        <f t="shared" si="2"/>
        <v>0</v>
      </c>
      <c r="T15" s="9">
        <f t="shared" si="1"/>
        <v>0</v>
      </c>
      <c r="U15" s="203"/>
      <c r="V15" s="217"/>
      <c r="W15" s="262"/>
    </row>
    <row r="16" spans="1:23" ht="15.75" thickBot="1" x14ac:dyDescent="0.3">
      <c r="A16" s="171"/>
      <c r="B16" s="186"/>
      <c r="C16" s="181"/>
      <c r="D16" s="156"/>
      <c r="E16" s="10"/>
      <c r="F16" s="168"/>
      <c r="G16" s="168"/>
      <c r="H16" s="168"/>
      <c r="I16" s="168"/>
      <c r="J16" s="11">
        <v>0</v>
      </c>
      <c r="K16" s="163"/>
      <c r="L16" s="10">
        <v>0</v>
      </c>
      <c r="M16" s="168"/>
      <c r="N16" s="168"/>
      <c r="O16" s="168"/>
      <c r="P16" s="168"/>
      <c r="Q16" s="12">
        <f>VLOOKUP(L16,перечень!$B$3:$C$152,2,FALSE)</f>
        <v>0</v>
      </c>
      <c r="R16" s="163"/>
      <c r="S16" s="11">
        <f t="shared" si="2"/>
        <v>0</v>
      </c>
      <c r="T16" s="13">
        <f t="shared" si="1"/>
        <v>0</v>
      </c>
      <c r="U16" s="204"/>
      <c r="V16" s="217"/>
      <c r="W16" s="262"/>
    </row>
    <row r="17" spans="1:23" ht="31.5" thickTop="1" thickBot="1" x14ac:dyDescent="0.3">
      <c r="A17" s="171"/>
      <c r="B17" s="186"/>
      <c r="C17" s="53" t="s">
        <v>497</v>
      </c>
      <c r="D17" s="31" t="s">
        <v>205</v>
      </c>
      <c r="E17" s="15" t="s">
        <v>471</v>
      </c>
      <c r="F17" s="42">
        <v>0.26</v>
      </c>
      <c r="G17" s="42">
        <v>0.17</v>
      </c>
      <c r="H17" s="42">
        <v>11.41</v>
      </c>
      <c r="I17" s="42">
        <f>(F17*4)+(G17*9)+(H17*4)</f>
        <v>48.21</v>
      </c>
      <c r="J17" s="16">
        <v>100</v>
      </c>
      <c r="K17" s="17">
        <v>100</v>
      </c>
      <c r="L17" s="6" t="s">
        <v>102</v>
      </c>
      <c r="M17" s="42">
        <f>$R$17/$K$17*F17</f>
        <v>0.26</v>
      </c>
      <c r="N17" s="42">
        <f>$R$17/$K$17*G17</f>
        <v>0.17</v>
      </c>
      <c r="O17" s="42">
        <f>$R$17/$K$17*H17</f>
        <v>11.41</v>
      </c>
      <c r="P17" s="42">
        <f>(M17*4)+(N17*9)+(O17*4)</f>
        <v>48.21</v>
      </c>
      <c r="Q17" s="18">
        <f>VLOOKUP(L17,перечень!$B$3:$C$152,2,FALSE)</f>
        <v>170</v>
      </c>
      <c r="R17" s="17">
        <v>100</v>
      </c>
      <c r="S17" s="16">
        <f>$R$17*J17/$K$17</f>
        <v>100</v>
      </c>
      <c r="T17" s="19">
        <f>Q17/1000*S17</f>
        <v>17</v>
      </c>
      <c r="U17" s="43">
        <f>SUM(T17)</f>
        <v>17</v>
      </c>
      <c r="V17" s="217"/>
      <c r="W17" s="262"/>
    </row>
    <row r="18" spans="1:23" ht="58.5" customHeight="1" thickTop="1" thickBot="1" x14ac:dyDescent="0.3">
      <c r="A18" s="171"/>
      <c r="B18" s="186"/>
      <c r="C18" s="14" t="s">
        <v>279</v>
      </c>
      <c r="D18" s="54" t="s">
        <v>413</v>
      </c>
      <c r="E18" s="96" t="s">
        <v>160</v>
      </c>
      <c r="F18" s="42">
        <v>3.51</v>
      </c>
      <c r="G18" s="42">
        <v>4.5</v>
      </c>
      <c r="H18" s="42">
        <v>0</v>
      </c>
      <c r="I18" s="42">
        <f t="shared" ref="I18" si="3">(F18*4)+(G18*9)+(H18*4)</f>
        <v>54.54</v>
      </c>
      <c r="J18" s="98">
        <v>16.5</v>
      </c>
      <c r="K18" s="17">
        <v>15</v>
      </c>
      <c r="L18" s="96" t="s">
        <v>160</v>
      </c>
      <c r="M18" s="42">
        <f>$R$18/$K$18*F18</f>
        <v>4.68</v>
      </c>
      <c r="N18" s="42">
        <f>$R$18/$K$18*G18</f>
        <v>6</v>
      </c>
      <c r="O18" s="42">
        <f>$R$18/$K$18*H18</f>
        <v>0</v>
      </c>
      <c r="P18" s="42">
        <f t="shared" ref="P18" si="4">(M18*4)+(N18*9)+(O18*4)</f>
        <v>72.72</v>
      </c>
      <c r="Q18" s="100">
        <f>VLOOKUP(L18,перечень!$B$3:$C$152,2,FALSE)</f>
        <v>615</v>
      </c>
      <c r="R18" s="17">
        <v>20</v>
      </c>
      <c r="S18" s="98">
        <f>$R$18*J18/$K$18</f>
        <v>22</v>
      </c>
      <c r="T18" s="101">
        <f t="shared" ref="T18:T90" si="5">Q18/1000*S18</f>
        <v>13.53</v>
      </c>
      <c r="U18" s="43">
        <f>SUM(T18)</f>
        <v>13.53</v>
      </c>
      <c r="V18" s="217"/>
      <c r="W18" s="262"/>
    </row>
    <row r="19" spans="1:23" ht="15.75" thickTop="1" x14ac:dyDescent="0.25">
      <c r="A19" s="171"/>
      <c r="B19" s="186"/>
      <c r="C19" s="173"/>
      <c r="D19" s="154"/>
      <c r="E19" s="2"/>
      <c r="F19" s="166"/>
      <c r="G19" s="166"/>
      <c r="H19" s="166"/>
      <c r="I19" s="166">
        <f>(F19*4)+(G19*9)+(H19*4)</f>
        <v>0</v>
      </c>
      <c r="J19" s="3">
        <v>100</v>
      </c>
      <c r="K19" s="245">
        <v>100</v>
      </c>
      <c r="L19" s="2" t="s">
        <v>104</v>
      </c>
      <c r="M19" s="166">
        <v>0</v>
      </c>
      <c r="N19" s="166">
        <v>0</v>
      </c>
      <c r="O19" s="166">
        <v>0</v>
      </c>
      <c r="P19" s="166">
        <f>(M19*4)+(N19*9)+(O19*4)</f>
        <v>0</v>
      </c>
      <c r="Q19" s="4">
        <f>VLOOKUP(L19,перечень!$B$3:$C$152,2,FALSE)</f>
        <v>310</v>
      </c>
      <c r="R19" s="161">
        <v>0</v>
      </c>
      <c r="S19" s="3">
        <f>$R$19*J19/$K$19</f>
        <v>0</v>
      </c>
      <c r="T19" s="5">
        <f t="shared" si="5"/>
        <v>0</v>
      </c>
      <c r="U19" s="202">
        <f>SUM(T19:T21)</f>
        <v>0</v>
      </c>
      <c r="V19" s="217"/>
      <c r="W19" s="262"/>
    </row>
    <row r="20" spans="1:23" x14ac:dyDescent="0.25">
      <c r="A20" s="171"/>
      <c r="B20" s="186"/>
      <c r="C20" s="174"/>
      <c r="D20" s="155"/>
      <c r="E20" s="6"/>
      <c r="F20" s="167"/>
      <c r="G20" s="167"/>
      <c r="H20" s="167"/>
      <c r="I20" s="167"/>
      <c r="J20" s="7">
        <v>0</v>
      </c>
      <c r="K20" s="246"/>
      <c r="L20" s="6">
        <v>0</v>
      </c>
      <c r="M20" s="167"/>
      <c r="N20" s="167"/>
      <c r="O20" s="167"/>
      <c r="P20" s="167"/>
      <c r="Q20" s="8">
        <f>VLOOKUP(L20,перечень!$B$3:$C$152,2,FALSE)</f>
        <v>0</v>
      </c>
      <c r="R20" s="162"/>
      <c r="S20" s="7">
        <f>$R$19*J20/$K$19</f>
        <v>0</v>
      </c>
      <c r="T20" s="9">
        <f t="shared" si="5"/>
        <v>0</v>
      </c>
      <c r="U20" s="203"/>
      <c r="V20" s="217"/>
      <c r="W20" s="262"/>
    </row>
    <row r="21" spans="1:23" ht="15.75" thickBot="1" x14ac:dyDescent="0.3">
      <c r="A21" s="171"/>
      <c r="B21" s="186"/>
      <c r="C21" s="175"/>
      <c r="D21" s="156"/>
      <c r="E21" s="10"/>
      <c r="F21" s="168"/>
      <c r="G21" s="168"/>
      <c r="H21" s="168"/>
      <c r="I21" s="168"/>
      <c r="J21" s="11">
        <v>0</v>
      </c>
      <c r="K21" s="247"/>
      <c r="L21" s="10">
        <v>0</v>
      </c>
      <c r="M21" s="168"/>
      <c r="N21" s="168"/>
      <c r="O21" s="168"/>
      <c r="P21" s="168"/>
      <c r="Q21" s="12">
        <f>VLOOKUP(L21,перечень!$B$3:$C$152,2,FALSE)</f>
        <v>0</v>
      </c>
      <c r="R21" s="163"/>
      <c r="S21" s="11">
        <f>$R$19*J21/$K$19</f>
        <v>0</v>
      </c>
      <c r="T21" s="13">
        <f t="shared" si="5"/>
        <v>0</v>
      </c>
      <c r="U21" s="204"/>
      <c r="V21" s="217"/>
      <c r="W21" s="262"/>
    </row>
    <row r="22" spans="1:23" ht="16.5" thickTop="1" thickBot="1" x14ac:dyDescent="0.3">
      <c r="A22" s="171"/>
      <c r="B22" s="186"/>
      <c r="C22" s="14" t="s">
        <v>204</v>
      </c>
      <c r="D22" s="31" t="s">
        <v>205</v>
      </c>
      <c r="E22" s="15" t="s">
        <v>204</v>
      </c>
      <c r="F22" s="42">
        <v>8.1</v>
      </c>
      <c r="G22" s="42">
        <v>3.4</v>
      </c>
      <c r="H22" s="42">
        <v>42.2</v>
      </c>
      <c r="I22" s="42">
        <f>(F22*4)+(G22*9)+(H22*4)</f>
        <v>231.8</v>
      </c>
      <c r="J22" s="16">
        <v>100</v>
      </c>
      <c r="K22" s="17">
        <v>100</v>
      </c>
      <c r="L22" s="6" t="s">
        <v>125</v>
      </c>
      <c r="M22" s="42">
        <f>$R$22/$K$22*F22</f>
        <v>2.9159999999999999</v>
      </c>
      <c r="N22" s="42">
        <f>$R$22/$K$22*G22</f>
        <v>1.224</v>
      </c>
      <c r="O22" s="42">
        <f>$R$22/$K$22*H22</f>
        <v>15.192</v>
      </c>
      <c r="P22" s="42">
        <f>(M22*4)+(N22*9)+(O22*4)</f>
        <v>83.448000000000008</v>
      </c>
      <c r="Q22" s="18">
        <f>VLOOKUP(L22,перечень!$B$3:$C$152,2,FALSE)</f>
        <v>88</v>
      </c>
      <c r="R22" s="17">
        <v>36</v>
      </c>
      <c r="S22" s="16">
        <f>$R$22*J22/$K$22</f>
        <v>36</v>
      </c>
      <c r="T22" s="19">
        <f t="shared" si="5"/>
        <v>3.1679999999999997</v>
      </c>
      <c r="U22" s="43">
        <f>SUM(T22)</f>
        <v>3.1679999999999997</v>
      </c>
      <c r="V22" s="217"/>
      <c r="W22" s="262"/>
    </row>
    <row r="23" spans="1:23" ht="16.5" thickTop="1" thickBot="1" x14ac:dyDescent="0.3">
      <c r="A23" s="171"/>
      <c r="B23" s="187"/>
      <c r="C23" s="14" t="s">
        <v>124</v>
      </c>
      <c r="D23" s="31" t="s">
        <v>205</v>
      </c>
      <c r="E23" s="15" t="s">
        <v>206</v>
      </c>
      <c r="F23" s="42">
        <v>6.6</v>
      </c>
      <c r="G23" s="42">
        <v>5.2</v>
      </c>
      <c r="H23" s="42">
        <v>39.799999999999997</v>
      </c>
      <c r="I23" s="42">
        <f>(F23*4)+(G23*9)+(H23*4)</f>
        <v>232.39999999999998</v>
      </c>
      <c r="J23" s="16">
        <v>100</v>
      </c>
      <c r="K23" s="17">
        <v>100</v>
      </c>
      <c r="L23" s="15" t="s">
        <v>124</v>
      </c>
      <c r="M23" s="42">
        <f>$R$23/$K$23*F23</f>
        <v>3.3</v>
      </c>
      <c r="N23" s="42">
        <f>$R$23/$K$23*G23</f>
        <v>2.6</v>
      </c>
      <c r="O23" s="42">
        <f>$R$23/$K$23*H23</f>
        <v>19.899999999999999</v>
      </c>
      <c r="P23" s="42">
        <f>(M23*4)+(N23*9)+(O23*4)</f>
        <v>116.19999999999999</v>
      </c>
      <c r="Q23" s="18">
        <f>VLOOKUP(L23,перечень!$B$3:$C$152,2,FALSE)</f>
        <v>67.28</v>
      </c>
      <c r="R23" s="17">
        <v>50</v>
      </c>
      <c r="S23" s="16">
        <f>$R$23*J23/$K$23</f>
        <v>50</v>
      </c>
      <c r="T23" s="19">
        <f t="shared" si="5"/>
        <v>3.3640000000000003</v>
      </c>
      <c r="U23" s="43">
        <f t="shared" ref="U23:U25" si="6">SUM(T23)</f>
        <v>3.3640000000000003</v>
      </c>
      <c r="V23" s="214"/>
      <c r="W23" s="263"/>
    </row>
    <row r="24" spans="1:23" ht="16.5" thickTop="1" thickBot="1" x14ac:dyDescent="0.3">
      <c r="A24" s="171"/>
      <c r="B24" s="188" t="s">
        <v>80</v>
      </c>
      <c r="C24" s="53" t="s">
        <v>318</v>
      </c>
      <c r="D24" s="31" t="s">
        <v>205</v>
      </c>
      <c r="E24" s="15" t="s">
        <v>299</v>
      </c>
      <c r="F24" s="42">
        <v>0</v>
      </c>
      <c r="G24" s="42">
        <v>0</v>
      </c>
      <c r="H24" s="42">
        <v>0</v>
      </c>
      <c r="I24" s="42">
        <f>(F24*4)+(G24*9)+(H24*4)</f>
        <v>0</v>
      </c>
      <c r="J24" s="16">
        <v>100</v>
      </c>
      <c r="K24" s="17">
        <v>100</v>
      </c>
      <c r="L24" s="15" t="s">
        <v>298</v>
      </c>
      <c r="M24" s="42">
        <f>$R$24/$K$24*F24</f>
        <v>0</v>
      </c>
      <c r="N24" s="42">
        <f>$R$24/$K$24*G24</f>
        <v>0</v>
      </c>
      <c r="O24" s="42">
        <f>$R$24/$K$24*H24</f>
        <v>0</v>
      </c>
      <c r="P24" s="42">
        <f>(M24*4)+(N24*9)+(O24*4)</f>
        <v>0</v>
      </c>
      <c r="Q24" s="18">
        <f>VLOOKUP(L24,перечень!$B$3:$C$152,2,FALSE)</f>
        <v>14.76</v>
      </c>
      <c r="R24" s="17">
        <v>200</v>
      </c>
      <c r="S24" s="16">
        <f>$R$24*J24/$K$24</f>
        <v>200</v>
      </c>
      <c r="T24" s="19">
        <f t="shared" si="5"/>
        <v>2.952</v>
      </c>
      <c r="U24" s="43">
        <f t="shared" si="6"/>
        <v>2.952</v>
      </c>
      <c r="V24" s="213">
        <f>SUM(U24:U25)</f>
        <v>2.952</v>
      </c>
      <c r="W24" s="261">
        <f>SUM(P24:P25)</f>
        <v>0</v>
      </c>
    </row>
    <row r="25" spans="1:23" ht="16.5" thickTop="1" thickBot="1" x14ac:dyDescent="0.3">
      <c r="A25" s="171"/>
      <c r="B25" s="189"/>
      <c r="C25" s="14" t="s">
        <v>4</v>
      </c>
      <c r="D25" s="31"/>
      <c r="E25" s="15"/>
      <c r="F25" s="42"/>
      <c r="G25" s="42"/>
      <c r="H25" s="42"/>
      <c r="I25" s="42">
        <f>(F25*4)+(G25*9)+(H25*4)</f>
        <v>0</v>
      </c>
      <c r="J25" s="16">
        <v>50</v>
      </c>
      <c r="K25" s="17">
        <v>50</v>
      </c>
      <c r="L25" s="15">
        <v>0</v>
      </c>
      <c r="M25" s="42">
        <f>$R$25/$K$25*F25</f>
        <v>0</v>
      </c>
      <c r="N25" s="42">
        <f>$R$25/$K$25*G25</f>
        <v>0</v>
      </c>
      <c r="O25" s="42">
        <f>$R$25/$K$25*H25</f>
        <v>0</v>
      </c>
      <c r="P25" s="42">
        <f>(M25*4)+(N25*9)+(O25*4)</f>
        <v>0</v>
      </c>
      <c r="Q25" s="18">
        <f>VLOOKUP(L25,перечень!$B$3:$C$152,2,FALSE)</f>
        <v>0</v>
      </c>
      <c r="R25" s="17">
        <v>0</v>
      </c>
      <c r="S25" s="16">
        <f>$R$25*J25/$K$25</f>
        <v>0</v>
      </c>
      <c r="T25" s="19">
        <f t="shared" si="5"/>
        <v>0</v>
      </c>
      <c r="U25" s="43">
        <f t="shared" si="6"/>
        <v>0</v>
      </c>
      <c r="V25" s="214"/>
      <c r="W25" s="263"/>
    </row>
    <row r="26" spans="1:23" ht="15.75" thickTop="1" x14ac:dyDescent="0.25">
      <c r="A26" s="171"/>
      <c r="B26" s="185" t="s">
        <v>79</v>
      </c>
      <c r="C26" s="182" t="s">
        <v>319</v>
      </c>
      <c r="D26" s="154" t="s">
        <v>423</v>
      </c>
      <c r="E26" s="2" t="s">
        <v>99</v>
      </c>
      <c r="F26" s="166">
        <v>1.3</v>
      </c>
      <c r="G26" s="166">
        <v>4.3</v>
      </c>
      <c r="H26" s="166">
        <v>6.2</v>
      </c>
      <c r="I26" s="166">
        <v>30</v>
      </c>
      <c r="J26" s="3">
        <v>75</v>
      </c>
      <c r="K26" s="161">
        <v>60</v>
      </c>
      <c r="L26" s="2" t="s">
        <v>99</v>
      </c>
      <c r="M26" s="166">
        <f>$R$26/$K$26*F26</f>
        <v>2.166666666666667</v>
      </c>
      <c r="N26" s="166">
        <f>$R$26/$K$26*G26</f>
        <v>7.166666666666667</v>
      </c>
      <c r="O26" s="166">
        <f>$R$26/$K$26*H26</f>
        <v>10.333333333333334</v>
      </c>
      <c r="P26" s="166">
        <f>(M26*4)+(N26*9)+(O26*4)</f>
        <v>114.5</v>
      </c>
      <c r="Q26" s="4">
        <f>VLOOKUP(L26,перечень!$B$3:$C$152,2,FALSE)</f>
        <v>60</v>
      </c>
      <c r="R26" s="161">
        <v>100</v>
      </c>
      <c r="S26" s="3">
        <f>$R$26*J26/$K$26</f>
        <v>125</v>
      </c>
      <c r="T26" s="5">
        <f t="shared" si="5"/>
        <v>7.5</v>
      </c>
      <c r="U26" s="202">
        <f>SUM(T26:T31)</f>
        <v>16.489566666666665</v>
      </c>
      <c r="V26" s="213">
        <f>SUM(U26:U64)</f>
        <v>89.85023333333335</v>
      </c>
      <c r="W26" s="261">
        <f>SUM(P26:P64)</f>
        <v>850.24800000000005</v>
      </c>
    </row>
    <row r="27" spans="1:23" x14ac:dyDescent="0.25">
      <c r="A27" s="171"/>
      <c r="B27" s="186"/>
      <c r="C27" s="183"/>
      <c r="D27" s="155"/>
      <c r="E27" s="6" t="s">
        <v>100</v>
      </c>
      <c r="F27" s="167"/>
      <c r="G27" s="167"/>
      <c r="H27" s="167"/>
      <c r="I27" s="167"/>
      <c r="J27" s="7">
        <v>13.5</v>
      </c>
      <c r="K27" s="162"/>
      <c r="L27" s="6" t="s">
        <v>100</v>
      </c>
      <c r="M27" s="167"/>
      <c r="N27" s="167"/>
      <c r="O27" s="167"/>
      <c r="P27" s="167"/>
      <c r="Q27" s="8">
        <f>VLOOKUP(L27,перечень!$B$3:$C$152,2,FALSE)</f>
        <v>50</v>
      </c>
      <c r="R27" s="162"/>
      <c r="S27" s="7">
        <f>$R$26*J27/$K$26</f>
        <v>22.5</v>
      </c>
      <c r="T27" s="9">
        <f t="shared" si="5"/>
        <v>1.125</v>
      </c>
      <c r="U27" s="203"/>
      <c r="V27" s="217"/>
      <c r="W27" s="262"/>
    </row>
    <row r="28" spans="1:23" x14ac:dyDescent="0.25">
      <c r="A28" s="171"/>
      <c r="B28" s="186"/>
      <c r="C28" s="183"/>
      <c r="D28" s="155"/>
      <c r="E28" s="6" t="s">
        <v>134</v>
      </c>
      <c r="F28" s="167"/>
      <c r="G28" s="167"/>
      <c r="H28" s="167"/>
      <c r="I28" s="167"/>
      <c r="J28" s="7">
        <v>16.8</v>
      </c>
      <c r="K28" s="162"/>
      <c r="L28" s="6" t="s">
        <v>134</v>
      </c>
      <c r="M28" s="167"/>
      <c r="N28" s="167"/>
      <c r="O28" s="167"/>
      <c r="P28" s="167"/>
      <c r="Q28" s="8">
        <f>VLOOKUP(L28,перечень!$B$3:$C$152,2,FALSE)</f>
        <v>227.3</v>
      </c>
      <c r="R28" s="162"/>
      <c r="S28" s="7">
        <f>$R$26*J28/$K$26</f>
        <v>28</v>
      </c>
      <c r="T28" s="9">
        <f t="shared" si="5"/>
        <v>6.3643999999999998</v>
      </c>
      <c r="U28" s="203"/>
      <c r="V28" s="217"/>
      <c r="W28" s="262"/>
    </row>
    <row r="29" spans="1:23" x14ac:dyDescent="0.25">
      <c r="A29" s="171"/>
      <c r="B29" s="186"/>
      <c r="C29" s="183"/>
      <c r="D29" s="155"/>
      <c r="E29" s="6" t="s">
        <v>218</v>
      </c>
      <c r="F29" s="167"/>
      <c r="G29" s="167"/>
      <c r="H29" s="167"/>
      <c r="I29" s="167"/>
      <c r="J29" s="7">
        <v>4.8</v>
      </c>
      <c r="K29" s="162"/>
      <c r="L29" s="6" t="s">
        <v>139</v>
      </c>
      <c r="M29" s="167"/>
      <c r="N29" s="167"/>
      <c r="O29" s="167"/>
      <c r="P29" s="167"/>
      <c r="Q29" s="8">
        <f>VLOOKUP(L29,перечень!$B$3:$C$152,2,FALSE)</f>
        <v>173</v>
      </c>
      <c r="R29" s="162"/>
      <c r="S29" s="7">
        <f t="shared" ref="S29:S31" si="7">$R$26*J29/$K$26</f>
        <v>8</v>
      </c>
      <c r="T29" s="9">
        <f t="shared" si="5"/>
        <v>1.3839999999999999</v>
      </c>
      <c r="U29" s="203"/>
      <c r="V29" s="217"/>
      <c r="W29" s="262"/>
    </row>
    <row r="30" spans="1:23" x14ac:dyDescent="0.25">
      <c r="A30" s="171"/>
      <c r="B30" s="186"/>
      <c r="C30" s="183"/>
      <c r="D30" s="155"/>
      <c r="E30" s="6" t="s">
        <v>138</v>
      </c>
      <c r="F30" s="167"/>
      <c r="G30" s="167"/>
      <c r="H30" s="167"/>
      <c r="I30" s="167"/>
      <c r="J30" s="7">
        <v>0.7</v>
      </c>
      <c r="K30" s="162"/>
      <c r="L30" s="6" t="s">
        <v>138</v>
      </c>
      <c r="M30" s="167"/>
      <c r="N30" s="167"/>
      <c r="O30" s="167"/>
      <c r="P30" s="167"/>
      <c r="Q30" s="8">
        <f>VLOOKUP(L30,перечень!$B$3:$C$152,2,FALSE)</f>
        <v>95</v>
      </c>
      <c r="R30" s="162"/>
      <c r="S30" s="7">
        <f t="shared" si="7"/>
        <v>1.1666666666666667</v>
      </c>
      <c r="T30" s="9">
        <f t="shared" si="5"/>
        <v>0.11083333333333334</v>
      </c>
      <c r="U30" s="203"/>
      <c r="V30" s="217"/>
      <c r="W30" s="262"/>
    </row>
    <row r="31" spans="1:23" ht="15.75" thickBot="1" x14ac:dyDescent="0.3">
      <c r="A31" s="171"/>
      <c r="B31" s="186"/>
      <c r="C31" s="184"/>
      <c r="D31" s="156"/>
      <c r="E31" s="10" t="s">
        <v>137</v>
      </c>
      <c r="F31" s="168"/>
      <c r="G31" s="168"/>
      <c r="H31" s="168"/>
      <c r="I31" s="168"/>
      <c r="J31" s="11">
        <v>0.2</v>
      </c>
      <c r="K31" s="163"/>
      <c r="L31" s="10" t="s">
        <v>137</v>
      </c>
      <c r="M31" s="168"/>
      <c r="N31" s="168"/>
      <c r="O31" s="168"/>
      <c r="P31" s="168"/>
      <c r="Q31" s="12">
        <f>VLOOKUP(L31,перечень!$B$3:$C$152,2,FALSE)</f>
        <v>16</v>
      </c>
      <c r="R31" s="163"/>
      <c r="S31" s="7">
        <f t="shared" si="7"/>
        <v>0.33333333333333331</v>
      </c>
      <c r="T31" s="13">
        <f t="shared" si="5"/>
        <v>5.3333333333333332E-3</v>
      </c>
      <c r="U31" s="204"/>
      <c r="V31" s="217"/>
      <c r="W31" s="262"/>
    </row>
    <row r="32" spans="1:23" ht="15.75" thickTop="1" x14ac:dyDescent="0.25">
      <c r="A32" s="171"/>
      <c r="B32" s="186"/>
      <c r="C32" s="179" t="s">
        <v>405</v>
      </c>
      <c r="D32" s="154" t="s">
        <v>458</v>
      </c>
      <c r="E32" s="2" t="s">
        <v>211</v>
      </c>
      <c r="F32" s="166">
        <v>5.6</v>
      </c>
      <c r="G32" s="166">
        <v>6.2</v>
      </c>
      <c r="H32" s="166">
        <v>24.6</v>
      </c>
      <c r="I32" s="166">
        <f>(F32*4)+(G32*9)+(H32*4)</f>
        <v>176.60000000000002</v>
      </c>
      <c r="J32" s="3">
        <v>25</v>
      </c>
      <c r="K32" s="161">
        <v>250</v>
      </c>
      <c r="L32" s="6" t="s">
        <v>98</v>
      </c>
      <c r="M32" s="166">
        <f>$R$32/$K$32*F32</f>
        <v>5.6</v>
      </c>
      <c r="N32" s="166">
        <f>$R$32/$K$32*G32</f>
        <v>6.2</v>
      </c>
      <c r="O32" s="166">
        <f>$R$32/$K$32*H32</f>
        <v>24.6</v>
      </c>
      <c r="P32" s="166">
        <f>(M32*4)+(N32*9)+(O32*4)</f>
        <v>176.60000000000002</v>
      </c>
      <c r="Q32" s="4">
        <f>VLOOKUP(L32,перечень!$B$3:$C$152,2,FALSE)</f>
        <v>90</v>
      </c>
      <c r="R32" s="161">
        <v>250</v>
      </c>
      <c r="S32" s="3">
        <f t="shared" ref="S32:S43" si="8">$R$32*J32/$K$32</f>
        <v>25</v>
      </c>
      <c r="T32" s="5">
        <f t="shared" si="5"/>
        <v>2.25</v>
      </c>
      <c r="U32" s="202">
        <f>SUM(T32:T43)</f>
        <v>15.614000000000001</v>
      </c>
      <c r="V32" s="217"/>
      <c r="W32" s="262"/>
    </row>
    <row r="33" spans="1:23" x14ac:dyDescent="0.25">
      <c r="A33" s="171"/>
      <c r="B33" s="186"/>
      <c r="C33" s="180"/>
      <c r="D33" s="155"/>
      <c r="E33" s="6" t="s">
        <v>97</v>
      </c>
      <c r="F33" s="167"/>
      <c r="G33" s="167"/>
      <c r="H33" s="167"/>
      <c r="I33" s="167"/>
      <c r="J33" s="7">
        <v>83.3</v>
      </c>
      <c r="K33" s="162"/>
      <c r="L33" s="6" t="s">
        <v>97</v>
      </c>
      <c r="M33" s="167"/>
      <c r="N33" s="167"/>
      <c r="O33" s="167"/>
      <c r="P33" s="167"/>
      <c r="Q33" s="8">
        <f>VLOOKUP(L33,перечень!$B$3:$C$152,2,FALSE)</f>
        <v>70</v>
      </c>
      <c r="R33" s="162"/>
      <c r="S33" s="7">
        <f t="shared" si="8"/>
        <v>83.3</v>
      </c>
      <c r="T33" s="9">
        <f t="shared" si="5"/>
        <v>5.8310000000000004</v>
      </c>
      <c r="U33" s="203"/>
      <c r="V33" s="217"/>
      <c r="W33" s="262"/>
    </row>
    <row r="34" spans="1:23" x14ac:dyDescent="0.25">
      <c r="A34" s="171"/>
      <c r="B34" s="186"/>
      <c r="C34" s="180"/>
      <c r="D34" s="155"/>
      <c r="E34" s="6" t="s">
        <v>99</v>
      </c>
      <c r="F34" s="167"/>
      <c r="G34" s="167"/>
      <c r="H34" s="167"/>
      <c r="I34" s="167"/>
      <c r="J34" s="7">
        <v>13.3</v>
      </c>
      <c r="K34" s="162"/>
      <c r="L34" s="6" t="s">
        <v>99</v>
      </c>
      <c r="M34" s="167"/>
      <c r="N34" s="167"/>
      <c r="O34" s="167"/>
      <c r="P34" s="167"/>
      <c r="Q34" s="8">
        <f>VLOOKUP(L34,перечень!$B$3:$C$152,2,FALSE)</f>
        <v>60</v>
      </c>
      <c r="R34" s="162"/>
      <c r="S34" s="7">
        <f t="shared" si="8"/>
        <v>13.3</v>
      </c>
      <c r="T34" s="9">
        <f t="shared" si="5"/>
        <v>0.79800000000000004</v>
      </c>
      <c r="U34" s="203"/>
      <c r="V34" s="217"/>
      <c r="W34" s="262"/>
    </row>
    <row r="35" spans="1:23" x14ac:dyDescent="0.25">
      <c r="A35" s="171"/>
      <c r="B35" s="186"/>
      <c r="C35" s="180"/>
      <c r="D35" s="155"/>
      <c r="E35" s="6" t="s">
        <v>100</v>
      </c>
      <c r="F35" s="167"/>
      <c r="G35" s="167"/>
      <c r="H35" s="167"/>
      <c r="I35" s="167"/>
      <c r="J35" s="7">
        <v>12</v>
      </c>
      <c r="K35" s="162"/>
      <c r="L35" s="6" t="s">
        <v>100</v>
      </c>
      <c r="M35" s="167"/>
      <c r="N35" s="167"/>
      <c r="O35" s="167"/>
      <c r="P35" s="167"/>
      <c r="Q35" s="8">
        <f>VLOOKUP(L35,перечень!$B$3:$C$152,2,FALSE)</f>
        <v>50</v>
      </c>
      <c r="R35" s="162"/>
      <c r="S35" s="7">
        <f t="shared" si="8"/>
        <v>12</v>
      </c>
      <c r="T35" s="9">
        <f t="shared" si="5"/>
        <v>0.60000000000000009</v>
      </c>
      <c r="U35" s="203"/>
      <c r="V35" s="217"/>
      <c r="W35" s="262"/>
    </row>
    <row r="36" spans="1:23" x14ac:dyDescent="0.25">
      <c r="A36" s="171"/>
      <c r="B36" s="186"/>
      <c r="C36" s="180"/>
      <c r="D36" s="155"/>
      <c r="E36" s="6" t="s">
        <v>130</v>
      </c>
      <c r="F36" s="167"/>
      <c r="G36" s="167"/>
      <c r="H36" s="167"/>
      <c r="I36" s="167"/>
      <c r="J36" s="7">
        <v>12</v>
      </c>
      <c r="K36" s="162"/>
      <c r="L36" s="6" t="s">
        <v>130</v>
      </c>
      <c r="M36" s="167"/>
      <c r="N36" s="167"/>
      <c r="O36" s="167"/>
      <c r="P36" s="167"/>
      <c r="Q36" s="8">
        <f>VLOOKUP(L36,перечень!$B$3:$C$152,2,FALSE)</f>
        <v>205</v>
      </c>
      <c r="R36" s="162"/>
      <c r="S36" s="7">
        <f t="shared" si="8"/>
        <v>12</v>
      </c>
      <c r="T36" s="9">
        <f t="shared" si="5"/>
        <v>2.46</v>
      </c>
      <c r="U36" s="203"/>
      <c r="V36" s="217"/>
      <c r="W36" s="262"/>
    </row>
    <row r="37" spans="1:23" x14ac:dyDescent="0.25">
      <c r="A37" s="171"/>
      <c r="B37" s="186"/>
      <c r="C37" s="180"/>
      <c r="D37" s="155"/>
      <c r="E37" s="6" t="s">
        <v>123</v>
      </c>
      <c r="F37" s="167"/>
      <c r="G37" s="167"/>
      <c r="H37" s="167"/>
      <c r="I37" s="167"/>
      <c r="J37" s="7">
        <v>5</v>
      </c>
      <c r="K37" s="162"/>
      <c r="L37" s="6" t="s">
        <v>123</v>
      </c>
      <c r="M37" s="167"/>
      <c r="N37" s="167"/>
      <c r="O37" s="167"/>
      <c r="P37" s="167"/>
      <c r="Q37" s="8">
        <f>VLOOKUP(L37,перечень!$B$3:$C$152,2,FALSE)</f>
        <v>735</v>
      </c>
      <c r="R37" s="162"/>
      <c r="S37" s="7">
        <f t="shared" si="8"/>
        <v>5</v>
      </c>
      <c r="T37" s="9">
        <f t="shared" si="5"/>
        <v>3.6749999999999998</v>
      </c>
      <c r="U37" s="203"/>
      <c r="V37" s="217"/>
      <c r="W37" s="262"/>
    </row>
    <row r="38" spans="1:23" x14ac:dyDescent="0.25">
      <c r="A38" s="171"/>
      <c r="B38" s="186"/>
      <c r="C38" s="180"/>
      <c r="D38" s="155"/>
      <c r="E38" s="6"/>
      <c r="F38" s="167"/>
      <c r="G38" s="167"/>
      <c r="H38" s="167"/>
      <c r="I38" s="167"/>
      <c r="J38" s="7"/>
      <c r="K38" s="162"/>
      <c r="L38" s="6"/>
      <c r="M38" s="167"/>
      <c r="N38" s="167"/>
      <c r="O38" s="167"/>
      <c r="P38" s="167"/>
      <c r="Q38" s="8">
        <f>VLOOKUP(L38,перечень!$B$3:$C$152,2,FALSE)</f>
        <v>0</v>
      </c>
      <c r="R38" s="162"/>
      <c r="S38" s="7">
        <f t="shared" si="8"/>
        <v>0</v>
      </c>
      <c r="T38" s="9">
        <f t="shared" si="5"/>
        <v>0</v>
      </c>
      <c r="U38" s="203"/>
      <c r="V38" s="217"/>
      <c r="W38" s="262"/>
    </row>
    <row r="39" spans="1:23" x14ac:dyDescent="0.25">
      <c r="A39" s="171"/>
      <c r="B39" s="186"/>
      <c r="C39" s="180"/>
      <c r="D39" s="155"/>
      <c r="E39" s="51"/>
      <c r="F39" s="167"/>
      <c r="G39" s="167"/>
      <c r="H39" s="167"/>
      <c r="I39" s="167"/>
      <c r="J39" s="52"/>
      <c r="K39" s="243"/>
      <c r="L39" s="51"/>
      <c r="M39" s="167"/>
      <c r="N39" s="167"/>
      <c r="O39" s="167"/>
      <c r="P39" s="167"/>
      <c r="Q39" s="8">
        <f>VLOOKUP(L39,перечень!$B$3:$C$152,2,FALSE)</f>
        <v>0</v>
      </c>
      <c r="R39" s="243"/>
      <c r="S39" s="7">
        <f t="shared" si="8"/>
        <v>0</v>
      </c>
      <c r="T39" s="9">
        <f t="shared" si="5"/>
        <v>0</v>
      </c>
      <c r="U39" s="244"/>
      <c r="V39" s="217"/>
      <c r="W39" s="262"/>
    </row>
    <row r="40" spans="1:23" x14ac:dyDescent="0.25">
      <c r="A40" s="171"/>
      <c r="B40" s="186"/>
      <c r="C40" s="180"/>
      <c r="D40" s="155"/>
      <c r="E40" s="51"/>
      <c r="F40" s="167"/>
      <c r="G40" s="167"/>
      <c r="H40" s="167"/>
      <c r="I40" s="167"/>
      <c r="J40" s="52"/>
      <c r="K40" s="243"/>
      <c r="L40" s="6"/>
      <c r="M40" s="167"/>
      <c r="N40" s="167"/>
      <c r="O40" s="167"/>
      <c r="P40" s="167"/>
      <c r="Q40" s="8">
        <f>VLOOKUP(L40,перечень!$B$3:$C$152,2,FALSE)</f>
        <v>0</v>
      </c>
      <c r="R40" s="243"/>
      <c r="S40" s="7">
        <f t="shared" si="8"/>
        <v>0</v>
      </c>
      <c r="T40" s="9">
        <f t="shared" si="5"/>
        <v>0</v>
      </c>
      <c r="U40" s="244"/>
      <c r="V40" s="217"/>
      <c r="W40" s="262"/>
    </row>
    <row r="41" spans="1:23" x14ac:dyDescent="0.25">
      <c r="A41" s="171"/>
      <c r="B41" s="186"/>
      <c r="C41" s="180"/>
      <c r="D41" s="155"/>
      <c r="E41" s="51"/>
      <c r="F41" s="167"/>
      <c r="G41" s="167"/>
      <c r="H41" s="167"/>
      <c r="I41" s="167"/>
      <c r="J41" s="52"/>
      <c r="K41" s="243"/>
      <c r="L41" s="51"/>
      <c r="M41" s="167"/>
      <c r="N41" s="167"/>
      <c r="O41" s="167"/>
      <c r="P41" s="167"/>
      <c r="Q41" s="8">
        <f>VLOOKUP(L41,перечень!$B$3:$C$152,2,FALSE)</f>
        <v>0</v>
      </c>
      <c r="R41" s="243"/>
      <c r="S41" s="7">
        <f t="shared" si="8"/>
        <v>0</v>
      </c>
      <c r="T41" s="9">
        <f t="shared" si="5"/>
        <v>0</v>
      </c>
      <c r="U41" s="244"/>
      <c r="V41" s="217"/>
      <c r="W41" s="262"/>
    </row>
    <row r="42" spans="1:23" x14ac:dyDescent="0.25">
      <c r="A42" s="171"/>
      <c r="B42" s="186"/>
      <c r="C42" s="180"/>
      <c r="D42" s="155"/>
      <c r="E42" s="51"/>
      <c r="F42" s="167"/>
      <c r="G42" s="167"/>
      <c r="H42" s="167"/>
      <c r="I42" s="167"/>
      <c r="J42" s="52"/>
      <c r="K42" s="243"/>
      <c r="L42" s="51"/>
      <c r="M42" s="167"/>
      <c r="N42" s="167"/>
      <c r="O42" s="167"/>
      <c r="P42" s="167"/>
      <c r="Q42" s="8">
        <f>VLOOKUP(L42,перечень!$B$3:$C$152,2,FALSE)</f>
        <v>0</v>
      </c>
      <c r="R42" s="243"/>
      <c r="S42" s="7">
        <f t="shared" si="8"/>
        <v>0</v>
      </c>
      <c r="T42" s="9">
        <f t="shared" si="5"/>
        <v>0</v>
      </c>
      <c r="U42" s="244"/>
      <c r="V42" s="217"/>
      <c r="W42" s="262"/>
    </row>
    <row r="43" spans="1:23" ht="15.75" thickBot="1" x14ac:dyDescent="0.3">
      <c r="A43" s="171"/>
      <c r="B43" s="186"/>
      <c r="C43" s="181"/>
      <c r="D43" s="156"/>
      <c r="E43" s="10"/>
      <c r="F43" s="168"/>
      <c r="G43" s="168"/>
      <c r="H43" s="168"/>
      <c r="I43" s="168"/>
      <c r="J43" s="11"/>
      <c r="K43" s="163"/>
      <c r="L43" s="10">
        <v>0</v>
      </c>
      <c r="M43" s="168"/>
      <c r="N43" s="168"/>
      <c r="O43" s="168"/>
      <c r="P43" s="168"/>
      <c r="Q43" s="12">
        <f>VLOOKUP(L43,перечень!$B$3:$C$152,2,FALSE)</f>
        <v>0</v>
      </c>
      <c r="R43" s="163"/>
      <c r="S43" s="11">
        <f t="shared" si="8"/>
        <v>0</v>
      </c>
      <c r="T43" s="13">
        <f t="shared" si="5"/>
        <v>0</v>
      </c>
      <c r="U43" s="204"/>
      <c r="V43" s="217"/>
      <c r="W43" s="262"/>
    </row>
    <row r="44" spans="1:23" ht="16.5" thickTop="1" thickBot="1" x14ac:dyDescent="0.3">
      <c r="A44" s="171"/>
      <c r="B44" s="186"/>
      <c r="C44" s="179" t="s">
        <v>229</v>
      </c>
      <c r="D44" s="154" t="s">
        <v>438</v>
      </c>
      <c r="E44" s="2" t="s">
        <v>150</v>
      </c>
      <c r="F44" s="166">
        <v>3.6</v>
      </c>
      <c r="G44" s="166">
        <v>5.2</v>
      </c>
      <c r="H44" s="166">
        <v>38.1</v>
      </c>
      <c r="I44" s="166">
        <f t="shared" ref="I44" si="9">(F44*4)+(G44*9)+(H44*4)</f>
        <v>213.60000000000002</v>
      </c>
      <c r="J44" s="3">
        <v>54</v>
      </c>
      <c r="K44" s="161">
        <v>150</v>
      </c>
      <c r="L44" s="2" t="s">
        <v>150</v>
      </c>
      <c r="M44" s="166">
        <f>$R$44/$K$44*F44</f>
        <v>4.8</v>
      </c>
      <c r="N44" s="166">
        <f>$R$44/$K$44*G44</f>
        <v>6.9333333333333336</v>
      </c>
      <c r="O44" s="166">
        <f>$R$44/$K$44*H44</f>
        <v>50.8</v>
      </c>
      <c r="P44" s="166">
        <f>(M44*4)+(N44*9)+(O44*4)</f>
        <v>284.8</v>
      </c>
      <c r="Q44" s="4">
        <f>VLOOKUP(L44,перечень!$B$3:$C$152,2,FALSE)</f>
        <v>70</v>
      </c>
      <c r="R44" s="161">
        <v>200</v>
      </c>
      <c r="S44" s="3">
        <f>$R$44*J44/$K$44</f>
        <v>72</v>
      </c>
      <c r="T44" s="5">
        <f t="shared" si="5"/>
        <v>5.0400000000000009</v>
      </c>
      <c r="U44" s="202">
        <f>SUM(T44:T50)</f>
        <v>11.714666666666668</v>
      </c>
      <c r="V44" s="217"/>
      <c r="W44" s="262"/>
    </row>
    <row r="45" spans="1:23" ht="16.5" thickTop="1" thickBot="1" x14ac:dyDescent="0.3">
      <c r="A45" s="171"/>
      <c r="B45" s="186"/>
      <c r="C45" s="180"/>
      <c r="D45" s="155"/>
      <c r="E45" s="79" t="s">
        <v>323</v>
      </c>
      <c r="F45" s="167"/>
      <c r="G45" s="167"/>
      <c r="H45" s="167"/>
      <c r="I45" s="167"/>
      <c r="J45" s="95">
        <v>6.8</v>
      </c>
      <c r="K45" s="216"/>
      <c r="L45" s="79" t="s">
        <v>123</v>
      </c>
      <c r="M45" s="167"/>
      <c r="N45" s="167"/>
      <c r="O45" s="167"/>
      <c r="P45" s="167"/>
      <c r="Q45" s="4">
        <f>VLOOKUP(L45,перечень!$B$3:$C$152,2,FALSE)</f>
        <v>735</v>
      </c>
      <c r="R45" s="216"/>
      <c r="S45" s="3">
        <f>$R$44*J45/$K$44</f>
        <v>9.0666666666666664</v>
      </c>
      <c r="T45" s="5">
        <f>Q45/1000*S45</f>
        <v>6.6639999999999997</v>
      </c>
      <c r="U45" s="215"/>
      <c r="V45" s="217"/>
      <c r="W45" s="262"/>
    </row>
    <row r="46" spans="1:23" ht="16.5" thickTop="1" thickBot="1" x14ac:dyDescent="0.3">
      <c r="A46" s="171"/>
      <c r="B46" s="186"/>
      <c r="C46" s="180"/>
      <c r="D46" s="155"/>
      <c r="E46" s="79" t="s">
        <v>137</v>
      </c>
      <c r="F46" s="167"/>
      <c r="G46" s="167"/>
      <c r="H46" s="167"/>
      <c r="I46" s="167"/>
      <c r="J46" s="95">
        <v>0.5</v>
      </c>
      <c r="K46" s="216"/>
      <c r="L46" s="79" t="s">
        <v>137</v>
      </c>
      <c r="M46" s="167"/>
      <c r="N46" s="167"/>
      <c r="O46" s="167"/>
      <c r="P46" s="167"/>
      <c r="Q46" s="4">
        <f>VLOOKUP(L46,перечень!$B$3:$C$152,2,FALSE)</f>
        <v>16</v>
      </c>
      <c r="R46" s="216"/>
      <c r="S46" s="3">
        <f>$R$44*J46/$K$44</f>
        <v>0.66666666666666663</v>
      </c>
      <c r="T46" s="5">
        <f>Q46/1000*S46</f>
        <v>1.0666666666666666E-2</v>
      </c>
      <c r="U46" s="215"/>
      <c r="V46" s="217"/>
      <c r="W46" s="262"/>
    </row>
    <row r="47" spans="1:23" ht="15.75" thickTop="1" x14ac:dyDescent="0.25">
      <c r="A47" s="171"/>
      <c r="B47" s="186"/>
      <c r="C47" s="180"/>
      <c r="D47" s="155"/>
      <c r="E47" s="79"/>
      <c r="F47" s="167"/>
      <c r="G47" s="167"/>
      <c r="H47" s="167"/>
      <c r="I47" s="167"/>
      <c r="J47" s="95"/>
      <c r="K47" s="216"/>
      <c r="L47" s="79"/>
      <c r="M47" s="167"/>
      <c r="N47" s="167"/>
      <c r="O47" s="167"/>
      <c r="P47" s="167"/>
      <c r="Q47" s="4">
        <f>VLOOKUP(L47,перечень!$B$3:$C$152,2,FALSE)</f>
        <v>0</v>
      </c>
      <c r="R47" s="216"/>
      <c r="S47" s="3">
        <f t="shared" ref="S47" si="10">$R$44*J47/$K$44</f>
        <v>0</v>
      </c>
      <c r="T47" s="5">
        <f t="shared" si="5"/>
        <v>0</v>
      </c>
      <c r="U47" s="215"/>
      <c r="V47" s="217"/>
      <c r="W47" s="262"/>
    </row>
    <row r="48" spans="1:23" x14ac:dyDescent="0.25">
      <c r="A48" s="171"/>
      <c r="B48" s="186"/>
      <c r="C48" s="180"/>
      <c r="D48" s="155"/>
      <c r="E48" s="6"/>
      <c r="F48" s="167"/>
      <c r="G48" s="167"/>
      <c r="H48" s="167"/>
      <c r="I48" s="167"/>
      <c r="J48" s="7"/>
      <c r="K48" s="162"/>
      <c r="L48" s="6"/>
      <c r="M48" s="167"/>
      <c r="N48" s="167"/>
      <c r="O48" s="167"/>
      <c r="P48" s="167"/>
      <c r="Q48" s="8">
        <f>VLOOKUP(L48,перечень!$B$3:$C$152,2,FALSE)</f>
        <v>0</v>
      </c>
      <c r="R48" s="162"/>
      <c r="S48" s="7">
        <f>$R$44*J48/$K$44</f>
        <v>0</v>
      </c>
      <c r="T48" s="9">
        <f t="shared" si="5"/>
        <v>0</v>
      </c>
      <c r="U48" s="203"/>
      <c r="V48" s="217"/>
      <c r="W48" s="262"/>
    </row>
    <row r="49" spans="1:23" x14ac:dyDescent="0.25">
      <c r="A49" s="171"/>
      <c r="B49" s="186"/>
      <c r="C49" s="180"/>
      <c r="D49" s="155"/>
      <c r="E49" s="6"/>
      <c r="F49" s="167"/>
      <c r="G49" s="167"/>
      <c r="H49" s="167"/>
      <c r="I49" s="167"/>
      <c r="J49" s="7"/>
      <c r="K49" s="162"/>
      <c r="L49" s="6"/>
      <c r="M49" s="167"/>
      <c r="N49" s="167"/>
      <c r="O49" s="167"/>
      <c r="P49" s="167"/>
      <c r="Q49" s="8">
        <f>VLOOKUP(L49,перечень!$B$3:$C$152,2,FALSE)</f>
        <v>0</v>
      </c>
      <c r="R49" s="162"/>
      <c r="S49" s="7">
        <f>$R$44*J49/$K$44</f>
        <v>0</v>
      </c>
      <c r="T49" s="9">
        <f t="shared" si="5"/>
        <v>0</v>
      </c>
      <c r="U49" s="203"/>
      <c r="V49" s="217"/>
      <c r="W49" s="262"/>
    </row>
    <row r="50" spans="1:23" ht="15.75" thickBot="1" x14ac:dyDescent="0.3">
      <c r="A50" s="171"/>
      <c r="B50" s="186"/>
      <c r="C50" s="181"/>
      <c r="D50" s="156"/>
      <c r="E50" s="10"/>
      <c r="F50" s="168"/>
      <c r="G50" s="168"/>
      <c r="H50" s="168"/>
      <c r="I50" s="168"/>
      <c r="J50" s="11"/>
      <c r="K50" s="163"/>
      <c r="L50" s="10">
        <v>0</v>
      </c>
      <c r="M50" s="168"/>
      <c r="N50" s="168"/>
      <c r="O50" s="168"/>
      <c r="P50" s="168"/>
      <c r="Q50" s="12">
        <f>VLOOKUP(L50,перечень!$B$3:$C$152,2,FALSE)</f>
        <v>0</v>
      </c>
      <c r="R50" s="163"/>
      <c r="S50" s="11">
        <f>$R$44*J50/$K$44</f>
        <v>0</v>
      </c>
      <c r="T50" s="13">
        <f t="shared" si="5"/>
        <v>0</v>
      </c>
      <c r="U50" s="204"/>
      <c r="V50" s="217"/>
      <c r="W50" s="262"/>
    </row>
    <row r="51" spans="1:23" ht="30.75" thickTop="1" x14ac:dyDescent="0.25">
      <c r="A51" s="171"/>
      <c r="B51" s="186"/>
      <c r="C51" s="179" t="s">
        <v>321</v>
      </c>
      <c r="D51" s="154" t="s">
        <v>322</v>
      </c>
      <c r="E51" s="97" t="s">
        <v>179</v>
      </c>
      <c r="F51" s="166">
        <v>5.7</v>
      </c>
      <c r="G51" s="166">
        <v>1.9</v>
      </c>
      <c r="H51" s="166">
        <v>1.3</v>
      </c>
      <c r="I51" s="166">
        <f>(F51*4)+(G51*9)+(H51*4)</f>
        <v>45.1</v>
      </c>
      <c r="J51" s="3">
        <v>120</v>
      </c>
      <c r="K51" s="199">
        <v>100</v>
      </c>
      <c r="L51" s="97" t="s">
        <v>179</v>
      </c>
      <c r="M51" s="166">
        <f>$R$51/$K$51*F51</f>
        <v>5.7</v>
      </c>
      <c r="N51" s="166">
        <f>$R$51/$K$51*G51</f>
        <v>1.9</v>
      </c>
      <c r="O51" s="166">
        <f>$R$51/$K$51*H51</f>
        <v>1.3</v>
      </c>
      <c r="P51" s="166">
        <f>(M51*4)+(N51*9)+(O51*4)</f>
        <v>45.1</v>
      </c>
      <c r="Q51" s="4">
        <f>VLOOKUP(L51,перечень!$B$3:$C$152,2,FALSE)</f>
        <v>255</v>
      </c>
      <c r="R51" s="199">
        <v>100</v>
      </c>
      <c r="S51" s="3">
        <f t="shared" ref="S51:S56" si="11">$R$51*J51/$K$51</f>
        <v>120</v>
      </c>
      <c r="T51" s="5">
        <f t="shared" si="5"/>
        <v>30.6</v>
      </c>
      <c r="U51" s="202">
        <f>SUM(T51:T56)</f>
        <v>30.6</v>
      </c>
      <c r="V51" s="217"/>
      <c r="W51" s="262"/>
    </row>
    <row r="52" spans="1:23" x14ac:dyDescent="0.25">
      <c r="A52" s="171"/>
      <c r="B52" s="186"/>
      <c r="C52" s="180"/>
      <c r="D52" s="155"/>
      <c r="E52" s="6"/>
      <c r="F52" s="167"/>
      <c r="G52" s="167"/>
      <c r="H52" s="167"/>
      <c r="I52" s="167"/>
      <c r="J52" s="7"/>
      <c r="K52" s="200"/>
      <c r="L52" s="6"/>
      <c r="M52" s="167"/>
      <c r="N52" s="167"/>
      <c r="O52" s="167"/>
      <c r="P52" s="167"/>
      <c r="Q52" s="8">
        <f>VLOOKUP(L52,перечень!$B$3:$C$152,2,FALSE)</f>
        <v>0</v>
      </c>
      <c r="R52" s="200"/>
      <c r="S52" s="7">
        <f t="shared" si="11"/>
        <v>0</v>
      </c>
      <c r="T52" s="9">
        <f t="shared" si="5"/>
        <v>0</v>
      </c>
      <c r="U52" s="203"/>
      <c r="V52" s="217"/>
      <c r="W52" s="262"/>
    </row>
    <row r="53" spans="1:23" x14ac:dyDescent="0.25">
      <c r="A53" s="171"/>
      <c r="B53" s="186"/>
      <c r="C53" s="180"/>
      <c r="D53" s="155"/>
      <c r="E53" s="6"/>
      <c r="F53" s="167"/>
      <c r="G53" s="167"/>
      <c r="H53" s="167"/>
      <c r="I53" s="167"/>
      <c r="J53" s="7"/>
      <c r="K53" s="200"/>
      <c r="L53" s="6"/>
      <c r="M53" s="167"/>
      <c r="N53" s="167"/>
      <c r="O53" s="167"/>
      <c r="P53" s="167"/>
      <c r="Q53" s="8">
        <f>VLOOKUP(L53,перечень!$B$3:$C$152,2,FALSE)</f>
        <v>0</v>
      </c>
      <c r="R53" s="200"/>
      <c r="S53" s="7">
        <f t="shared" si="11"/>
        <v>0</v>
      </c>
      <c r="T53" s="9">
        <f t="shared" si="5"/>
        <v>0</v>
      </c>
      <c r="U53" s="203"/>
      <c r="V53" s="217"/>
      <c r="W53" s="262"/>
    </row>
    <row r="54" spans="1:23" x14ac:dyDescent="0.25">
      <c r="A54" s="171"/>
      <c r="B54" s="186"/>
      <c r="C54" s="180"/>
      <c r="D54" s="155"/>
      <c r="E54" s="6"/>
      <c r="F54" s="167"/>
      <c r="G54" s="167"/>
      <c r="H54" s="167"/>
      <c r="I54" s="167"/>
      <c r="J54" s="7"/>
      <c r="K54" s="200"/>
      <c r="L54" s="6"/>
      <c r="M54" s="167"/>
      <c r="N54" s="167"/>
      <c r="O54" s="167"/>
      <c r="P54" s="167"/>
      <c r="Q54" s="8">
        <f>VLOOKUP(L54,перечень!$B$3:$C$152,2,FALSE)</f>
        <v>0</v>
      </c>
      <c r="R54" s="200"/>
      <c r="S54" s="7">
        <f t="shared" si="11"/>
        <v>0</v>
      </c>
      <c r="T54" s="9">
        <f t="shared" si="5"/>
        <v>0</v>
      </c>
      <c r="U54" s="203"/>
      <c r="V54" s="217"/>
      <c r="W54" s="262"/>
    </row>
    <row r="55" spans="1:23" x14ac:dyDescent="0.25">
      <c r="A55" s="171"/>
      <c r="B55" s="186"/>
      <c r="C55" s="180"/>
      <c r="D55" s="155"/>
      <c r="E55" s="6"/>
      <c r="F55" s="167"/>
      <c r="G55" s="167"/>
      <c r="H55" s="167"/>
      <c r="I55" s="167"/>
      <c r="J55" s="7"/>
      <c r="K55" s="200"/>
      <c r="L55" s="6"/>
      <c r="M55" s="167"/>
      <c r="N55" s="167"/>
      <c r="O55" s="167"/>
      <c r="P55" s="167"/>
      <c r="Q55" s="8">
        <f>VLOOKUP(L55,перечень!$B$3:$C$152,2,FALSE)</f>
        <v>0</v>
      </c>
      <c r="R55" s="200"/>
      <c r="S55" s="7">
        <f t="shared" si="11"/>
        <v>0</v>
      </c>
      <c r="T55" s="9">
        <f t="shared" si="5"/>
        <v>0</v>
      </c>
      <c r="U55" s="203"/>
      <c r="V55" s="217"/>
      <c r="W55" s="262"/>
    </row>
    <row r="56" spans="1:23" ht="15.75" thickBot="1" x14ac:dyDescent="0.3">
      <c r="A56" s="171"/>
      <c r="B56" s="186"/>
      <c r="C56" s="181"/>
      <c r="D56" s="156"/>
      <c r="E56" s="10"/>
      <c r="F56" s="168"/>
      <c r="G56" s="168"/>
      <c r="H56" s="168"/>
      <c r="I56" s="168"/>
      <c r="J56" s="11"/>
      <c r="K56" s="201"/>
      <c r="L56" s="10"/>
      <c r="M56" s="168"/>
      <c r="N56" s="168"/>
      <c r="O56" s="168"/>
      <c r="P56" s="168"/>
      <c r="Q56" s="12">
        <f>VLOOKUP(L56,перечень!$B$3:$C$152,2,FALSE)</f>
        <v>0</v>
      </c>
      <c r="R56" s="201"/>
      <c r="S56" s="7">
        <f t="shared" si="11"/>
        <v>0</v>
      </c>
      <c r="T56" s="13">
        <f t="shared" si="5"/>
        <v>0</v>
      </c>
      <c r="U56" s="204"/>
      <c r="V56" s="217"/>
      <c r="W56" s="262"/>
    </row>
    <row r="57" spans="1:23" ht="15.75" thickTop="1" x14ac:dyDescent="0.25">
      <c r="A57" s="171"/>
      <c r="B57" s="186"/>
      <c r="C57" s="179" t="s">
        <v>230</v>
      </c>
      <c r="D57" s="248" t="s">
        <v>439</v>
      </c>
      <c r="E57" s="2" t="s">
        <v>113</v>
      </c>
      <c r="F57" s="166">
        <v>0.4</v>
      </c>
      <c r="G57" s="166">
        <v>0</v>
      </c>
      <c r="H57" s="166">
        <v>36.6</v>
      </c>
      <c r="I57" s="166">
        <f t="shared" ref="I57" si="12">(F57*4)+(G57*9)+(H57*4)</f>
        <v>148</v>
      </c>
      <c r="J57" s="3">
        <v>100</v>
      </c>
      <c r="K57" s="199">
        <v>1000</v>
      </c>
      <c r="L57" s="2" t="s">
        <v>113</v>
      </c>
      <c r="M57" s="166">
        <f>$R$57/$K$57*F57</f>
        <v>8.0000000000000016E-2</v>
      </c>
      <c r="N57" s="166">
        <f>$R$57/$K$57*G57</f>
        <v>0</v>
      </c>
      <c r="O57" s="166">
        <f>$R$57/$K$57*H57</f>
        <v>7.32</v>
      </c>
      <c r="P57" s="166">
        <f>(M57*4)+(N57*9)+(O57*4)</f>
        <v>29.6</v>
      </c>
      <c r="Q57" s="4">
        <f>VLOOKUP(L57,перечень!$B$3:$C$152,2,FALSE)</f>
        <v>350</v>
      </c>
      <c r="R57" s="199">
        <v>200</v>
      </c>
      <c r="S57" s="3">
        <f>$R$57*J57/$K$57</f>
        <v>20</v>
      </c>
      <c r="T57" s="5">
        <f t="shared" si="5"/>
        <v>7</v>
      </c>
      <c r="U57" s="202">
        <f>SUM(T57:T59)</f>
        <v>8.9</v>
      </c>
      <c r="V57" s="217"/>
      <c r="W57" s="262"/>
    </row>
    <row r="58" spans="1:23" x14ac:dyDescent="0.25">
      <c r="A58" s="171"/>
      <c r="B58" s="186"/>
      <c r="C58" s="180"/>
      <c r="D58" s="249"/>
      <c r="E58" s="6" t="s">
        <v>138</v>
      </c>
      <c r="F58" s="167"/>
      <c r="G58" s="167"/>
      <c r="H58" s="167"/>
      <c r="I58" s="167"/>
      <c r="J58" s="7">
        <v>100</v>
      </c>
      <c r="K58" s="200"/>
      <c r="L58" s="6" t="s">
        <v>138</v>
      </c>
      <c r="M58" s="167"/>
      <c r="N58" s="167"/>
      <c r="O58" s="167"/>
      <c r="P58" s="167"/>
      <c r="Q58" s="8">
        <f>VLOOKUP(L58,перечень!$B$3:$C$152,2,FALSE)</f>
        <v>95</v>
      </c>
      <c r="R58" s="200"/>
      <c r="S58" s="7">
        <f>$R$57*J58/$K$57</f>
        <v>20</v>
      </c>
      <c r="T58" s="9">
        <f t="shared" si="5"/>
        <v>1.9</v>
      </c>
      <c r="U58" s="203"/>
      <c r="V58" s="217"/>
      <c r="W58" s="262"/>
    </row>
    <row r="59" spans="1:23" ht="15.75" thickBot="1" x14ac:dyDescent="0.3">
      <c r="A59" s="171"/>
      <c r="B59" s="186"/>
      <c r="C59" s="181"/>
      <c r="D59" s="250"/>
      <c r="E59" s="10"/>
      <c r="F59" s="168"/>
      <c r="G59" s="168"/>
      <c r="H59" s="168"/>
      <c r="I59" s="168"/>
      <c r="J59" s="11">
        <v>10</v>
      </c>
      <c r="K59" s="201"/>
      <c r="L59" s="10">
        <v>0</v>
      </c>
      <c r="M59" s="168"/>
      <c r="N59" s="168"/>
      <c r="O59" s="168"/>
      <c r="P59" s="168"/>
      <c r="Q59" s="12">
        <f>VLOOKUP(L59,перечень!$B$3:$C$152,2,FALSE)</f>
        <v>0</v>
      </c>
      <c r="R59" s="201"/>
      <c r="S59" s="11">
        <f>$R$57*J59/$K$57</f>
        <v>2</v>
      </c>
      <c r="T59" s="13">
        <f t="shared" si="5"/>
        <v>0</v>
      </c>
      <c r="U59" s="204"/>
      <c r="V59" s="217"/>
      <c r="W59" s="262"/>
    </row>
    <row r="60" spans="1:23" ht="16.5" thickTop="1" thickBot="1" x14ac:dyDescent="0.3">
      <c r="A60" s="171"/>
      <c r="B60" s="186"/>
      <c r="C60" s="14" t="s">
        <v>204</v>
      </c>
      <c r="D60" s="31" t="s">
        <v>205</v>
      </c>
      <c r="E60" s="15" t="s">
        <v>204</v>
      </c>
      <c r="F60" s="42">
        <v>8.1</v>
      </c>
      <c r="G60" s="42">
        <v>3.4</v>
      </c>
      <c r="H60" s="42">
        <v>42.2</v>
      </c>
      <c r="I60" s="42">
        <f>(F60*4)+(G60*9)+(H60*4)</f>
        <v>231.8</v>
      </c>
      <c r="J60" s="16">
        <v>100</v>
      </c>
      <c r="K60" s="17">
        <v>100</v>
      </c>
      <c r="L60" s="6" t="s">
        <v>125</v>
      </c>
      <c r="M60" s="42">
        <f>$R$60/$K$60*F60</f>
        <v>2.9159999999999999</v>
      </c>
      <c r="N60" s="42">
        <f>$R$60/$K$60*G60</f>
        <v>1.224</v>
      </c>
      <c r="O60" s="42">
        <f>$R$60/$K$60*H60</f>
        <v>15.192</v>
      </c>
      <c r="P60" s="42">
        <f>(M60*4)+(N60*9)+(O60*4)</f>
        <v>83.448000000000008</v>
      </c>
      <c r="Q60" s="18">
        <f>VLOOKUP(L60,перечень!$B$3:$C$152,2,FALSE)</f>
        <v>88</v>
      </c>
      <c r="R60" s="17">
        <v>36</v>
      </c>
      <c r="S60" s="11">
        <f>$R$60*J60/$K$60</f>
        <v>36</v>
      </c>
      <c r="T60" s="19">
        <f>Q60/1000*S60</f>
        <v>3.1679999999999997</v>
      </c>
      <c r="U60" s="43">
        <f>SUM(T60)</f>
        <v>3.1679999999999997</v>
      </c>
      <c r="V60" s="217"/>
      <c r="W60" s="262"/>
    </row>
    <row r="61" spans="1:23" ht="16.5" thickTop="1" thickBot="1" x14ac:dyDescent="0.3">
      <c r="A61" s="171"/>
      <c r="B61" s="186"/>
      <c r="C61" s="14" t="s">
        <v>124</v>
      </c>
      <c r="D61" s="31" t="s">
        <v>205</v>
      </c>
      <c r="E61" s="15" t="s">
        <v>206</v>
      </c>
      <c r="F61" s="42">
        <v>6.6</v>
      </c>
      <c r="G61" s="42">
        <v>5.2</v>
      </c>
      <c r="H61" s="42">
        <v>39.799999999999997</v>
      </c>
      <c r="I61" s="42">
        <f>(F61*4)+(G61*9)+(H61*4)</f>
        <v>232.39999999999998</v>
      </c>
      <c r="J61" s="16">
        <v>100</v>
      </c>
      <c r="K61" s="17">
        <v>100</v>
      </c>
      <c r="L61" s="15" t="s">
        <v>124</v>
      </c>
      <c r="M61" s="42">
        <f>$R$61/$K$61*F61</f>
        <v>3.3</v>
      </c>
      <c r="N61" s="42">
        <f>$R$61/$K$61*G61</f>
        <v>2.6</v>
      </c>
      <c r="O61" s="42">
        <f>$R$61/$K$61*H61</f>
        <v>19.899999999999999</v>
      </c>
      <c r="P61" s="42">
        <f>(M61*4)+(N61*9)+(O61*4)</f>
        <v>116.19999999999999</v>
      </c>
      <c r="Q61" s="18">
        <f>VLOOKUP(L61,перечень!$B$3:$C$152,2,FALSE)</f>
        <v>67.28</v>
      </c>
      <c r="R61" s="17">
        <v>50</v>
      </c>
      <c r="S61" s="11">
        <f>$R$61*J61/$K$61</f>
        <v>50</v>
      </c>
      <c r="T61" s="19">
        <f>Q61/1000*S61</f>
        <v>3.3640000000000003</v>
      </c>
      <c r="U61" s="43">
        <f>SUM(T61)</f>
        <v>3.3640000000000003</v>
      </c>
      <c r="V61" s="217"/>
      <c r="W61" s="262"/>
    </row>
    <row r="62" spans="1:23" ht="15.75" thickTop="1" x14ac:dyDescent="0.25">
      <c r="A62" s="171"/>
      <c r="B62" s="186"/>
      <c r="C62" s="182" t="s">
        <v>81</v>
      </c>
      <c r="D62" s="32"/>
      <c r="E62" s="2"/>
      <c r="F62" s="166"/>
      <c r="G62" s="166"/>
      <c r="H62" s="166"/>
      <c r="I62" s="166">
        <f>(F62*4)+(G62*9)+(H62*4)</f>
        <v>0</v>
      </c>
      <c r="J62" s="3">
        <v>10</v>
      </c>
      <c r="K62" s="199">
        <v>30</v>
      </c>
      <c r="L62" s="2">
        <v>0</v>
      </c>
      <c r="M62" s="166">
        <f>$R$62/$K$62*F62</f>
        <v>0</v>
      </c>
      <c r="N62" s="166">
        <f>$R$62/$K$62*G62</f>
        <v>0</v>
      </c>
      <c r="O62" s="166">
        <f>$R$62/$K$62*H62</f>
        <v>0</v>
      </c>
      <c r="P62" s="166">
        <f>(M62*4)+(N62*9)+(O62*4)</f>
        <v>0</v>
      </c>
      <c r="Q62" s="4">
        <f>VLOOKUP(L62,перечень!$B$3:$C$152,2,FALSE)</f>
        <v>0</v>
      </c>
      <c r="R62" s="199"/>
      <c r="S62" s="3">
        <f>$R$62*J62/$K$62</f>
        <v>0</v>
      </c>
      <c r="T62" s="5">
        <f t="shared" si="5"/>
        <v>0</v>
      </c>
      <c r="U62" s="202">
        <f>SUM(T62:T64)</f>
        <v>0</v>
      </c>
      <c r="V62" s="217"/>
      <c r="W62" s="262"/>
    </row>
    <row r="63" spans="1:23" x14ac:dyDescent="0.25">
      <c r="A63" s="171"/>
      <c r="B63" s="186"/>
      <c r="C63" s="183"/>
      <c r="D63" s="33"/>
      <c r="E63" s="6"/>
      <c r="F63" s="167"/>
      <c r="G63" s="167"/>
      <c r="H63" s="167"/>
      <c r="I63" s="167"/>
      <c r="J63" s="7">
        <v>10</v>
      </c>
      <c r="K63" s="200"/>
      <c r="L63" s="6">
        <v>0</v>
      </c>
      <c r="M63" s="167"/>
      <c r="N63" s="167"/>
      <c r="O63" s="167"/>
      <c r="P63" s="167"/>
      <c r="Q63" s="8">
        <f>VLOOKUP(L63,перечень!$B$3:$C$152,2,FALSE)</f>
        <v>0</v>
      </c>
      <c r="R63" s="200"/>
      <c r="S63" s="7">
        <f>$R$62*J63/$K$62</f>
        <v>0</v>
      </c>
      <c r="T63" s="9">
        <f t="shared" si="5"/>
        <v>0</v>
      </c>
      <c r="U63" s="203"/>
      <c r="V63" s="217"/>
      <c r="W63" s="262"/>
    </row>
    <row r="64" spans="1:23" ht="15.75" thickBot="1" x14ac:dyDescent="0.3">
      <c r="A64" s="171"/>
      <c r="B64" s="187"/>
      <c r="C64" s="184"/>
      <c r="D64" s="34"/>
      <c r="E64" s="10"/>
      <c r="F64" s="168"/>
      <c r="G64" s="168"/>
      <c r="H64" s="168"/>
      <c r="I64" s="168"/>
      <c r="J64" s="11">
        <v>10</v>
      </c>
      <c r="K64" s="201"/>
      <c r="L64" s="10">
        <v>0</v>
      </c>
      <c r="M64" s="168"/>
      <c r="N64" s="168"/>
      <c r="O64" s="168"/>
      <c r="P64" s="168"/>
      <c r="Q64" s="12">
        <f>VLOOKUP(L64,перечень!$B$3:$C$152,2,FALSE)</f>
        <v>0</v>
      </c>
      <c r="R64" s="201"/>
      <c r="S64" s="11">
        <f>$R$62*J64/$K$62</f>
        <v>0</v>
      </c>
      <c r="T64" s="13">
        <f t="shared" si="5"/>
        <v>0</v>
      </c>
      <c r="U64" s="204"/>
      <c r="V64" s="214"/>
      <c r="W64" s="263"/>
    </row>
    <row r="65" spans="1:23" ht="15.75" thickTop="1" x14ac:dyDescent="0.25">
      <c r="A65" s="171"/>
      <c r="B65" s="188" t="s">
        <v>82</v>
      </c>
      <c r="C65" s="179"/>
      <c r="D65" s="154"/>
      <c r="E65" s="2"/>
      <c r="F65" s="166"/>
      <c r="G65" s="166"/>
      <c r="H65" s="166"/>
      <c r="I65" s="166">
        <f>(F65*4)+(G65*9)+(H65*4)</f>
        <v>0</v>
      </c>
      <c r="J65" s="3">
        <v>69.900000000000006</v>
      </c>
      <c r="K65" s="161">
        <v>120</v>
      </c>
      <c r="L65" s="2"/>
      <c r="M65" s="166">
        <f>$R$65/$K$65*F65</f>
        <v>0</v>
      </c>
      <c r="N65" s="166">
        <f>$R$65/$K$65*G65</f>
        <v>0</v>
      </c>
      <c r="O65" s="166">
        <f>$R$65/$K$65*H65</f>
        <v>0</v>
      </c>
      <c r="P65" s="166">
        <f>(M65*4)+(N65*9)+(O65*4)</f>
        <v>0</v>
      </c>
      <c r="Q65" s="4">
        <f>VLOOKUP(L65,перечень!$B$3:$C$152,2,FALSE)</f>
        <v>0</v>
      </c>
      <c r="R65" s="161"/>
      <c r="S65" s="3">
        <f t="shared" ref="S65:S70" si="13">$R$65*J65/$K$65</f>
        <v>0</v>
      </c>
      <c r="T65" s="5">
        <f t="shared" si="5"/>
        <v>0</v>
      </c>
      <c r="U65" s="202">
        <f>SUM(T65:T70)</f>
        <v>0</v>
      </c>
      <c r="V65" s="213">
        <f>SUM(U65:U81)</f>
        <v>0</v>
      </c>
      <c r="W65" s="261">
        <f>SUM(P65:P81)</f>
        <v>0</v>
      </c>
    </row>
    <row r="66" spans="1:23" x14ac:dyDescent="0.25">
      <c r="A66" s="171"/>
      <c r="B66" s="251"/>
      <c r="C66" s="180"/>
      <c r="D66" s="155"/>
      <c r="E66" s="6"/>
      <c r="F66" s="167"/>
      <c r="G66" s="167"/>
      <c r="H66" s="167"/>
      <c r="I66" s="167"/>
      <c r="J66" s="7">
        <v>1.8</v>
      </c>
      <c r="K66" s="162"/>
      <c r="L66" s="6"/>
      <c r="M66" s="167"/>
      <c r="N66" s="167"/>
      <c r="O66" s="167"/>
      <c r="P66" s="167"/>
      <c r="Q66" s="8">
        <f>VLOOKUP(L66,перечень!$B$3:$C$152,2,FALSE)</f>
        <v>0</v>
      </c>
      <c r="R66" s="162"/>
      <c r="S66" s="7">
        <f t="shared" si="13"/>
        <v>0</v>
      </c>
      <c r="T66" s="9">
        <f t="shared" si="5"/>
        <v>0</v>
      </c>
      <c r="U66" s="203"/>
      <c r="V66" s="217"/>
      <c r="W66" s="262"/>
    </row>
    <row r="67" spans="1:23" x14ac:dyDescent="0.25">
      <c r="A67" s="171"/>
      <c r="B67" s="251"/>
      <c r="C67" s="180"/>
      <c r="D67" s="155"/>
      <c r="E67" s="6"/>
      <c r="F67" s="167"/>
      <c r="G67" s="167"/>
      <c r="H67" s="167"/>
      <c r="I67" s="167"/>
      <c r="J67" s="7">
        <v>2.6</v>
      </c>
      <c r="K67" s="162"/>
      <c r="L67" s="6"/>
      <c r="M67" s="167"/>
      <c r="N67" s="167"/>
      <c r="O67" s="167"/>
      <c r="P67" s="167"/>
      <c r="Q67" s="8">
        <f>VLOOKUP(L67,перечень!$B$3:$C$152,2,FALSE)</f>
        <v>0</v>
      </c>
      <c r="R67" s="162"/>
      <c r="S67" s="7">
        <f t="shared" si="13"/>
        <v>0</v>
      </c>
      <c r="T67" s="9">
        <f t="shared" si="5"/>
        <v>0</v>
      </c>
      <c r="U67" s="203"/>
      <c r="V67" s="217"/>
      <c r="W67" s="262"/>
    </row>
    <row r="68" spans="1:23" x14ac:dyDescent="0.25">
      <c r="A68" s="171"/>
      <c r="B68" s="251"/>
      <c r="C68" s="180"/>
      <c r="D68" s="155"/>
      <c r="E68" s="6"/>
      <c r="F68" s="167"/>
      <c r="G68" s="167"/>
      <c r="H68" s="167"/>
      <c r="I68" s="167"/>
      <c r="J68" s="7">
        <v>6</v>
      </c>
      <c r="K68" s="162"/>
      <c r="L68" s="6"/>
      <c r="M68" s="167"/>
      <c r="N68" s="167"/>
      <c r="O68" s="167"/>
      <c r="P68" s="167"/>
      <c r="Q68" s="8">
        <f>VLOOKUP(L68,перечень!$B$3:$C$152,2,FALSE)</f>
        <v>0</v>
      </c>
      <c r="R68" s="162"/>
      <c r="S68" s="7">
        <f t="shared" si="13"/>
        <v>0</v>
      </c>
      <c r="T68" s="9">
        <f t="shared" si="5"/>
        <v>0</v>
      </c>
      <c r="U68" s="203"/>
      <c r="V68" s="217"/>
      <c r="W68" s="262"/>
    </row>
    <row r="69" spans="1:23" x14ac:dyDescent="0.25">
      <c r="A69" s="171"/>
      <c r="B69" s="251"/>
      <c r="C69" s="180"/>
      <c r="D69" s="155"/>
      <c r="E69" s="6"/>
      <c r="F69" s="167"/>
      <c r="G69" s="167"/>
      <c r="H69" s="167"/>
      <c r="I69" s="167"/>
      <c r="J69" s="7">
        <v>0.6</v>
      </c>
      <c r="K69" s="162"/>
      <c r="L69" s="6"/>
      <c r="M69" s="167"/>
      <c r="N69" s="167"/>
      <c r="O69" s="167"/>
      <c r="P69" s="167"/>
      <c r="Q69" s="8">
        <f>VLOOKUP(L69,перечень!$B$3:$C$152,2,FALSE)</f>
        <v>0</v>
      </c>
      <c r="R69" s="162"/>
      <c r="S69" s="7">
        <f t="shared" si="13"/>
        <v>0</v>
      </c>
      <c r="T69" s="9">
        <f t="shared" si="5"/>
        <v>0</v>
      </c>
      <c r="U69" s="203"/>
      <c r="V69" s="217"/>
      <c r="W69" s="262"/>
    </row>
    <row r="70" spans="1:23" ht="15.75" thickBot="1" x14ac:dyDescent="0.3">
      <c r="A70" s="171"/>
      <c r="B70" s="251"/>
      <c r="C70" s="181"/>
      <c r="D70" s="156"/>
      <c r="E70" s="10"/>
      <c r="F70" s="168"/>
      <c r="G70" s="168"/>
      <c r="H70" s="168"/>
      <c r="I70" s="168"/>
      <c r="J70" s="11">
        <v>134.6</v>
      </c>
      <c r="K70" s="163"/>
      <c r="L70" s="10"/>
      <c r="M70" s="168"/>
      <c r="N70" s="168"/>
      <c r="O70" s="168"/>
      <c r="P70" s="168"/>
      <c r="Q70" s="12">
        <f>VLOOKUP(L70,перечень!$B$3:$C$152,2,FALSE)</f>
        <v>0</v>
      </c>
      <c r="R70" s="163"/>
      <c r="S70" s="11">
        <f t="shared" si="13"/>
        <v>0</v>
      </c>
      <c r="T70" s="13">
        <f t="shared" si="5"/>
        <v>0</v>
      </c>
      <c r="U70" s="204"/>
      <c r="V70" s="217"/>
      <c r="W70" s="262"/>
    </row>
    <row r="71" spans="1:23" ht="15.75" thickTop="1" x14ac:dyDescent="0.25">
      <c r="A71" s="171"/>
      <c r="B71" s="251"/>
      <c r="C71" s="179"/>
      <c r="D71" s="154"/>
      <c r="E71" s="2"/>
      <c r="F71" s="166"/>
      <c r="G71" s="166"/>
      <c r="H71" s="166"/>
      <c r="I71" s="166">
        <f t="shared" ref="I71:I96" si="14">(F71*4)+(G71*9)+(H71*4)</f>
        <v>0</v>
      </c>
      <c r="J71" s="3">
        <v>5.2</v>
      </c>
      <c r="K71" s="161">
        <v>200</v>
      </c>
      <c r="L71" s="2"/>
      <c r="M71" s="166">
        <f>$R$71/$K$71*F71</f>
        <v>0</v>
      </c>
      <c r="N71" s="166">
        <f>$R$71/$K$71*G71</f>
        <v>0</v>
      </c>
      <c r="O71" s="166">
        <f>$R$71/$K$71*H71</f>
        <v>0</v>
      </c>
      <c r="P71" s="166">
        <f t="shared" ref="P71" si="15">(M71*4)+(N71*9)+(O71*4)</f>
        <v>0</v>
      </c>
      <c r="Q71" s="4">
        <f>VLOOKUP(L71,перечень!$B$3:$C$152,2,FALSE)</f>
        <v>0</v>
      </c>
      <c r="R71" s="161"/>
      <c r="S71" s="3">
        <f>$R$71*J71/$K$71</f>
        <v>0</v>
      </c>
      <c r="T71" s="5">
        <f t="shared" si="5"/>
        <v>0</v>
      </c>
      <c r="U71" s="202">
        <f>SUM(T71:T76)</f>
        <v>0</v>
      </c>
      <c r="V71" s="217"/>
      <c r="W71" s="262"/>
    </row>
    <row r="72" spans="1:23" x14ac:dyDescent="0.25">
      <c r="A72" s="171"/>
      <c r="B72" s="251"/>
      <c r="C72" s="180"/>
      <c r="D72" s="155"/>
      <c r="E72" s="6"/>
      <c r="F72" s="167"/>
      <c r="G72" s="167"/>
      <c r="H72" s="167"/>
      <c r="I72" s="167"/>
      <c r="J72" s="7">
        <v>16.100000000000001</v>
      </c>
      <c r="K72" s="162"/>
      <c r="L72" s="6"/>
      <c r="M72" s="167"/>
      <c r="N72" s="167"/>
      <c r="O72" s="167"/>
      <c r="P72" s="167"/>
      <c r="Q72" s="8">
        <f>VLOOKUP(L72,перечень!$B$3:$C$152,2,FALSE)</f>
        <v>0</v>
      </c>
      <c r="R72" s="162"/>
      <c r="S72" s="7">
        <f>$R$71*J72/$K$71</f>
        <v>0</v>
      </c>
      <c r="T72" s="9">
        <f t="shared" si="5"/>
        <v>0</v>
      </c>
      <c r="U72" s="203"/>
      <c r="V72" s="217"/>
      <c r="W72" s="262"/>
    </row>
    <row r="73" spans="1:23" x14ac:dyDescent="0.25">
      <c r="A73" s="171"/>
      <c r="B73" s="251"/>
      <c r="C73" s="180"/>
      <c r="D73" s="155"/>
      <c r="E73" s="6"/>
      <c r="F73" s="167"/>
      <c r="G73" s="167"/>
      <c r="H73" s="167"/>
      <c r="I73" s="167"/>
      <c r="J73" s="7">
        <v>10</v>
      </c>
      <c r="K73" s="162"/>
      <c r="L73" s="6"/>
      <c r="M73" s="167"/>
      <c r="N73" s="167"/>
      <c r="O73" s="167"/>
      <c r="P73" s="167"/>
      <c r="Q73" s="8">
        <f>VLOOKUP(L73,перечень!$B$3:$C$152,2,FALSE)</f>
        <v>0</v>
      </c>
      <c r="R73" s="162"/>
      <c r="S73" s="7">
        <f>$R$71*J73/$K$71</f>
        <v>0</v>
      </c>
      <c r="T73" s="9">
        <f t="shared" si="5"/>
        <v>0</v>
      </c>
      <c r="U73" s="203"/>
      <c r="V73" s="217"/>
      <c r="W73" s="262"/>
    </row>
    <row r="74" spans="1:23" x14ac:dyDescent="0.25">
      <c r="A74" s="171"/>
      <c r="B74" s="251"/>
      <c r="C74" s="180"/>
      <c r="D74" s="155"/>
      <c r="E74" s="6"/>
      <c r="F74" s="167"/>
      <c r="G74" s="167"/>
      <c r="H74" s="167"/>
      <c r="I74" s="167"/>
      <c r="J74" s="7">
        <v>10</v>
      </c>
      <c r="K74" s="162"/>
      <c r="L74" s="6"/>
      <c r="M74" s="167"/>
      <c r="N74" s="167"/>
      <c r="O74" s="167"/>
      <c r="P74" s="167"/>
      <c r="Q74" s="8">
        <f>VLOOKUP(L74,перечень!$B$3:$C$152,2,FALSE)</f>
        <v>0</v>
      </c>
      <c r="R74" s="162"/>
      <c r="S74" s="7">
        <f>$R$71*J74/$K$71</f>
        <v>0</v>
      </c>
      <c r="T74" s="9">
        <f t="shared" si="5"/>
        <v>0</v>
      </c>
      <c r="U74" s="203"/>
      <c r="V74" s="217"/>
      <c r="W74" s="262"/>
    </row>
    <row r="75" spans="1:23" x14ac:dyDescent="0.25">
      <c r="A75" s="171"/>
      <c r="B75" s="251"/>
      <c r="C75" s="180"/>
      <c r="D75" s="155"/>
      <c r="E75" s="6"/>
      <c r="F75" s="167"/>
      <c r="G75" s="167"/>
      <c r="H75" s="167"/>
      <c r="I75" s="167"/>
      <c r="J75" s="7">
        <v>10</v>
      </c>
      <c r="K75" s="162"/>
      <c r="L75" s="6"/>
      <c r="M75" s="167"/>
      <c r="N75" s="167"/>
      <c r="O75" s="167"/>
      <c r="P75" s="167"/>
      <c r="Q75" s="8">
        <f>VLOOKUP(L75,перечень!$B$3:$C$152,2,FALSE)</f>
        <v>0</v>
      </c>
      <c r="R75" s="162"/>
      <c r="S75" s="7">
        <f>$R$71*J75/$K$71</f>
        <v>0</v>
      </c>
      <c r="T75" s="9">
        <f t="shared" si="5"/>
        <v>0</v>
      </c>
      <c r="U75" s="203"/>
      <c r="V75" s="217"/>
      <c r="W75" s="262"/>
    </row>
    <row r="76" spans="1:23" ht="15.75" thickBot="1" x14ac:dyDescent="0.3">
      <c r="A76" s="171"/>
      <c r="B76" s="251"/>
      <c r="C76" s="181"/>
      <c r="D76" s="156"/>
      <c r="E76" s="10"/>
      <c r="F76" s="168"/>
      <c r="G76" s="168"/>
      <c r="H76" s="168"/>
      <c r="I76" s="168"/>
      <c r="J76" s="11">
        <v>10</v>
      </c>
      <c r="K76" s="163"/>
      <c r="L76" s="10"/>
      <c r="M76" s="168"/>
      <c r="N76" s="168"/>
      <c r="O76" s="168"/>
      <c r="P76" s="168"/>
      <c r="Q76" s="12">
        <f>VLOOKUP(L76,перечень!$B$3:$C$152,2,FALSE)</f>
        <v>0</v>
      </c>
      <c r="R76" s="163"/>
      <c r="S76" s="11">
        <f t="shared" ref="S76" si="16">$R$71*J76/$K$71</f>
        <v>0</v>
      </c>
      <c r="T76" s="13">
        <f t="shared" si="5"/>
        <v>0</v>
      </c>
      <c r="U76" s="204"/>
      <c r="V76" s="217"/>
      <c r="W76" s="262"/>
    </row>
    <row r="77" spans="1:23" ht="15.75" thickTop="1" x14ac:dyDescent="0.25">
      <c r="A77" s="171"/>
      <c r="B77" s="251"/>
      <c r="C77" s="264"/>
      <c r="D77" s="248"/>
      <c r="E77" s="2"/>
      <c r="F77" s="166"/>
      <c r="G77" s="166"/>
      <c r="H77" s="166"/>
      <c r="I77" s="166">
        <f t="shared" si="14"/>
        <v>0</v>
      </c>
      <c r="J77" s="3">
        <v>100</v>
      </c>
      <c r="K77" s="199">
        <v>100</v>
      </c>
      <c r="L77" s="6"/>
      <c r="M77" s="166">
        <f>$R$77/$K$77*F77</f>
        <v>0</v>
      </c>
      <c r="N77" s="166">
        <f>$R$77/$K$77*G77</f>
        <v>0</v>
      </c>
      <c r="O77" s="166">
        <f>$R$77/$K$77*H77</f>
        <v>0</v>
      </c>
      <c r="P77" s="166">
        <f t="shared" ref="P77" si="17">(M77*4)+(N77*9)+(O77*4)</f>
        <v>0</v>
      </c>
      <c r="Q77" s="4">
        <f>VLOOKUP(L77,перечень!$B$3:$C$152,2,FALSE)</f>
        <v>0</v>
      </c>
      <c r="R77" s="199"/>
      <c r="S77" s="3">
        <f>$R$77*J77/$K$77</f>
        <v>0</v>
      </c>
      <c r="T77" s="5">
        <f t="shared" si="5"/>
        <v>0</v>
      </c>
      <c r="U77" s="202">
        <f>SUM(T77:T79)</f>
        <v>0</v>
      </c>
      <c r="V77" s="217"/>
      <c r="W77" s="262"/>
    </row>
    <row r="78" spans="1:23" x14ac:dyDescent="0.25">
      <c r="A78" s="171"/>
      <c r="B78" s="251"/>
      <c r="C78" s="265"/>
      <c r="D78" s="249"/>
      <c r="E78" s="6"/>
      <c r="F78" s="167"/>
      <c r="G78" s="167"/>
      <c r="H78" s="167"/>
      <c r="I78" s="167"/>
      <c r="J78" s="7">
        <v>10</v>
      </c>
      <c r="K78" s="200"/>
      <c r="L78" s="6"/>
      <c r="M78" s="167"/>
      <c r="N78" s="167"/>
      <c r="O78" s="167"/>
      <c r="P78" s="167"/>
      <c r="Q78" s="8">
        <f>VLOOKUP(L78,перечень!$B$3:$C$152,2,FALSE)</f>
        <v>0</v>
      </c>
      <c r="R78" s="200"/>
      <c r="S78" s="7">
        <f>$R$77*J78/$K$77</f>
        <v>0</v>
      </c>
      <c r="T78" s="9">
        <f t="shared" si="5"/>
        <v>0</v>
      </c>
      <c r="U78" s="203"/>
      <c r="V78" s="217"/>
      <c r="W78" s="262"/>
    </row>
    <row r="79" spans="1:23" ht="15.75" thickBot="1" x14ac:dyDescent="0.3">
      <c r="A79" s="171"/>
      <c r="B79" s="251"/>
      <c r="C79" s="266"/>
      <c r="D79" s="250"/>
      <c r="E79" s="10"/>
      <c r="F79" s="168"/>
      <c r="G79" s="168"/>
      <c r="H79" s="168"/>
      <c r="I79" s="168"/>
      <c r="J79" s="11">
        <v>10</v>
      </c>
      <c r="K79" s="201"/>
      <c r="L79" s="10"/>
      <c r="M79" s="168"/>
      <c r="N79" s="168"/>
      <c r="O79" s="168"/>
      <c r="P79" s="168"/>
      <c r="Q79" s="12">
        <f>VLOOKUP(L79,перечень!$B$3:$C$152,2,FALSE)</f>
        <v>0</v>
      </c>
      <c r="R79" s="201"/>
      <c r="S79" s="11">
        <f>$R$77*J79/$K$77</f>
        <v>0</v>
      </c>
      <c r="T79" s="13">
        <f t="shared" si="5"/>
        <v>0</v>
      </c>
      <c r="U79" s="204"/>
      <c r="V79" s="217"/>
      <c r="W79" s="262"/>
    </row>
    <row r="80" spans="1:23" ht="16.5" thickTop="1" thickBot="1" x14ac:dyDescent="0.3">
      <c r="A80" s="171"/>
      <c r="B80" s="251"/>
      <c r="C80" s="14"/>
      <c r="D80" s="31"/>
      <c r="E80" s="15"/>
      <c r="F80" s="42"/>
      <c r="G80" s="42"/>
      <c r="H80" s="42"/>
      <c r="I80" s="42">
        <f>(F80*4)+(G80*9)+(H80*4)</f>
        <v>0</v>
      </c>
      <c r="J80" s="16">
        <v>100</v>
      </c>
      <c r="K80" s="17">
        <v>100</v>
      </c>
      <c r="L80" s="6"/>
      <c r="M80" s="42">
        <f>$R$80/$K$80*F80</f>
        <v>0</v>
      </c>
      <c r="N80" s="42">
        <f>$R$80/$K$80*G80</f>
        <v>0</v>
      </c>
      <c r="O80" s="42">
        <f>$R$80/$K$80*H80</f>
        <v>0</v>
      </c>
      <c r="P80" s="42">
        <f>(M80*4)+(N80*9)+(O80*4)</f>
        <v>0</v>
      </c>
      <c r="Q80" s="18">
        <f>VLOOKUP(L80,перечень!$B$3:$C$152,2,FALSE)</f>
        <v>0</v>
      </c>
      <c r="R80" s="17"/>
      <c r="S80" s="16">
        <v>25</v>
      </c>
      <c r="T80" s="19">
        <f t="shared" si="5"/>
        <v>0</v>
      </c>
      <c r="U80" s="43">
        <f>SUM(T80)</f>
        <v>0</v>
      </c>
      <c r="V80" s="217"/>
      <c r="W80" s="262"/>
    </row>
    <row r="81" spans="1:23" ht="16.5" thickTop="1" thickBot="1" x14ac:dyDescent="0.3">
      <c r="A81" s="171"/>
      <c r="B81" s="189"/>
      <c r="C81" s="14"/>
      <c r="D81" s="31"/>
      <c r="E81" s="15"/>
      <c r="F81" s="42"/>
      <c r="G81" s="42"/>
      <c r="H81" s="42"/>
      <c r="I81" s="42">
        <f>(F81*4)+(G81*9)+(H81*4)</f>
        <v>0</v>
      </c>
      <c r="J81" s="16">
        <v>100</v>
      </c>
      <c r="K81" s="17">
        <v>100</v>
      </c>
      <c r="L81" s="15"/>
      <c r="M81" s="42">
        <f>$R$81/$K$81*F81</f>
        <v>0</v>
      </c>
      <c r="N81" s="42">
        <f>$R$81/$K$81*G81</f>
        <v>0</v>
      </c>
      <c r="O81" s="42">
        <f>$R$81/$K$81*H81</f>
        <v>0</v>
      </c>
      <c r="P81" s="42">
        <f>(M81*4)+(N81*9)+(O81*4)</f>
        <v>0</v>
      </c>
      <c r="Q81" s="18">
        <f>VLOOKUP(L81,перечень!$B$3:$C$152,2,FALSE)</f>
        <v>0</v>
      </c>
      <c r="R81" s="17"/>
      <c r="S81" s="16">
        <f>$R$81*J81/$K$81</f>
        <v>0</v>
      </c>
      <c r="T81" s="19">
        <f t="shared" si="5"/>
        <v>0</v>
      </c>
      <c r="U81" s="43">
        <f>SUM(T81)</f>
        <v>0</v>
      </c>
      <c r="V81" s="214"/>
      <c r="W81" s="263"/>
    </row>
    <row r="82" spans="1:23" ht="15.75" thickTop="1" x14ac:dyDescent="0.25">
      <c r="A82" s="171"/>
      <c r="B82" s="185" t="s">
        <v>83</v>
      </c>
      <c r="C82" s="182"/>
      <c r="D82" s="154"/>
      <c r="E82" s="2"/>
      <c r="F82" s="166"/>
      <c r="G82" s="166"/>
      <c r="H82" s="166"/>
      <c r="I82" s="166">
        <f t="shared" si="14"/>
        <v>0</v>
      </c>
      <c r="J82" s="3">
        <v>44</v>
      </c>
      <c r="K82" s="161">
        <v>40</v>
      </c>
      <c r="L82" s="2"/>
      <c r="M82" s="166">
        <f>$R$82/$K$82*F82</f>
        <v>0</v>
      </c>
      <c r="N82" s="166">
        <f>$R$82/$K$82*G82</f>
        <v>0</v>
      </c>
      <c r="O82" s="166">
        <f>$R$82/$K$82*H82</f>
        <v>0</v>
      </c>
      <c r="P82" s="166">
        <f t="shared" ref="P82" si="18">(M82*4)+(N82*9)+(O82*4)</f>
        <v>0</v>
      </c>
      <c r="Q82" s="4">
        <f>VLOOKUP(L82,перечень!$B$3:$C$152,2,FALSE)</f>
        <v>0</v>
      </c>
      <c r="R82" s="161"/>
      <c r="S82" s="3">
        <f t="shared" ref="S82:S87" si="19">$R$82*J82/$K$82</f>
        <v>0</v>
      </c>
      <c r="T82" s="5">
        <f t="shared" si="5"/>
        <v>0</v>
      </c>
      <c r="U82" s="202">
        <f>SUM(T82:T87)</f>
        <v>0</v>
      </c>
      <c r="V82" s="213">
        <f>SUM(U82:U96)</f>
        <v>0</v>
      </c>
      <c r="W82" s="261">
        <f>SUM(P82:P96)</f>
        <v>0</v>
      </c>
    </row>
    <row r="83" spans="1:23" x14ac:dyDescent="0.25">
      <c r="A83" s="171"/>
      <c r="B83" s="186"/>
      <c r="C83" s="183"/>
      <c r="D83" s="155"/>
      <c r="E83" s="6"/>
      <c r="F83" s="167"/>
      <c r="G83" s="167"/>
      <c r="H83" s="167"/>
      <c r="I83" s="167"/>
      <c r="J83" s="7">
        <v>0</v>
      </c>
      <c r="K83" s="162"/>
      <c r="L83" s="6"/>
      <c r="M83" s="167"/>
      <c r="N83" s="167"/>
      <c r="O83" s="167"/>
      <c r="P83" s="167"/>
      <c r="Q83" s="8">
        <v>0</v>
      </c>
      <c r="R83" s="162"/>
      <c r="S83" s="7">
        <f t="shared" si="19"/>
        <v>0</v>
      </c>
      <c r="T83" s="9">
        <f t="shared" si="5"/>
        <v>0</v>
      </c>
      <c r="U83" s="203"/>
      <c r="V83" s="217"/>
      <c r="W83" s="262"/>
    </row>
    <row r="84" spans="1:23" x14ac:dyDescent="0.25">
      <c r="A84" s="171"/>
      <c r="B84" s="186"/>
      <c r="C84" s="183"/>
      <c r="D84" s="155"/>
      <c r="E84" s="6"/>
      <c r="F84" s="167"/>
      <c r="G84" s="167"/>
      <c r="H84" s="167"/>
      <c r="I84" s="167"/>
      <c r="J84" s="7">
        <v>10</v>
      </c>
      <c r="K84" s="162"/>
      <c r="L84" s="6">
        <v>0</v>
      </c>
      <c r="M84" s="167"/>
      <c r="N84" s="167"/>
      <c r="O84" s="167"/>
      <c r="P84" s="167"/>
      <c r="Q84" s="8">
        <f>VLOOKUP(L84,перечень!$B$3:$C$152,2,FALSE)</f>
        <v>0</v>
      </c>
      <c r="R84" s="162"/>
      <c r="S84" s="7">
        <f t="shared" si="19"/>
        <v>0</v>
      </c>
      <c r="T84" s="9">
        <f t="shared" si="5"/>
        <v>0</v>
      </c>
      <c r="U84" s="203"/>
      <c r="V84" s="217"/>
      <c r="W84" s="262"/>
    </row>
    <row r="85" spans="1:23" x14ac:dyDescent="0.25">
      <c r="A85" s="171"/>
      <c r="B85" s="186"/>
      <c r="C85" s="183"/>
      <c r="D85" s="155"/>
      <c r="E85" s="6"/>
      <c r="F85" s="167"/>
      <c r="G85" s="167"/>
      <c r="H85" s="167"/>
      <c r="I85" s="167"/>
      <c r="J85" s="7">
        <v>10</v>
      </c>
      <c r="K85" s="162"/>
      <c r="L85" s="6">
        <v>0</v>
      </c>
      <c r="M85" s="167"/>
      <c r="N85" s="167"/>
      <c r="O85" s="167"/>
      <c r="P85" s="167"/>
      <c r="Q85" s="8">
        <f>VLOOKUP(L85,перечень!$B$3:$C$152,2,FALSE)</f>
        <v>0</v>
      </c>
      <c r="R85" s="162"/>
      <c r="S85" s="7">
        <f t="shared" si="19"/>
        <v>0</v>
      </c>
      <c r="T85" s="9">
        <f t="shared" si="5"/>
        <v>0</v>
      </c>
      <c r="U85" s="203"/>
      <c r="V85" s="217"/>
      <c r="W85" s="262"/>
    </row>
    <row r="86" spans="1:23" x14ac:dyDescent="0.25">
      <c r="A86" s="171"/>
      <c r="B86" s="186"/>
      <c r="C86" s="183"/>
      <c r="D86" s="155"/>
      <c r="E86" s="6"/>
      <c r="F86" s="167"/>
      <c r="G86" s="167"/>
      <c r="H86" s="167"/>
      <c r="I86" s="167"/>
      <c r="J86" s="7">
        <v>10</v>
      </c>
      <c r="K86" s="162"/>
      <c r="L86" s="6">
        <v>0</v>
      </c>
      <c r="M86" s="167"/>
      <c r="N86" s="167"/>
      <c r="O86" s="167"/>
      <c r="P86" s="167"/>
      <c r="Q86" s="8">
        <f>VLOOKUP(L86,перечень!$B$3:$C$152,2,FALSE)</f>
        <v>0</v>
      </c>
      <c r="R86" s="162"/>
      <c r="S86" s="7">
        <f t="shared" si="19"/>
        <v>0</v>
      </c>
      <c r="T86" s="9">
        <f t="shared" si="5"/>
        <v>0</v>
      </c>
      <c r="U86" s="203"/>
      <c r="V86" s="217"/>
      <c r="W86" s="262"/>
    </row>
    <row r="87" spans="1:23" ht="15.75" thickBot="1" x14ac:dyDescent="0.3">
      <c r="A87" s="171"/>
      <c r="B87" s="186"/>
      <c r="C87" s="184"/>
      <c r="D87" s="156"/>
      <c r="E87" s="10"/>
      <c r="F87" s="168"/>
      <c r="G87" s="168"/>
      <c r="H87" s="168"/>
      <c r="I87" s="168"/>
      <c r="J87" s="11">
        <v>10</v>
      </c>
      <c r="K87" s="163"/>
      <c r="L87" s="10">
        <v>0</v>
      </c>
      <c r="M87" s="168"/>
      <c r="N87" s="168"/>
      <c r="O87" s="168"/>
      <c r="P87" s="168"/>
      <c r="Q87" s="12">
        <f>VLOOKUP(L87,перечень!$B$3:$C$152,2,FALSE)</f>
        <v>0</v>
      </c>
      <c r="R87" s="163"/>
      <c r="S87" s="11">
        <f t="shared" si="19"/>
        <v>0</v>
      </c>
      <c r="T87" s="13">
        <f t="shared" si="5"/>
        <v>0</v>
      </c>
      <c r="U87" s="204"/>
      <c r="V87" s="217"/>
      <c r="W87" s="262"/>
    </row>
    <row r="88" spans="1:23" ht="15.75" thickTop="1" x14ac:dyDescent="0.25">
      <c r="A88" s="171"/>
      <c r="B88" s="186"/>
      <c r="C88" s="182"/>
      <c r="D88" s="154"/>
      <c r="E88" s="2"/>
      <c r="F88" s="166"/>
      <c r="G88" s="166"/>
      <c r="H88" s="166"/>
      <c r="I88" s="166">
        <f t="shared" si="14"/>
        <v>0</v>
      </c>
      <c r="J88" s="3">
        <v>0.4</v>
      </c>
      <c r="K88" s="161">
        <v>150</v>
      </c>
      <c r="L88" s="6"/>
      <c r="M88" s="166">
        <f>$R$88/$K$88*F88</f>
        <v>0</v>
      </c>
      <c r="N88" s="166">
        <f>$R$88/$K$88*G88</f>
        <v>0</v>
      </c>
      <c r="O88" s="166">
        <f>$R$88/$K$88*H88</f>
        <v>0</v>
      </c>
      <c r="P88" s="166">
        <f t="shared" ref="P88" si="20">(M88*4)+(N88*9)+(O88*4)</f>
        <v>0</v>
      </c>
      <c r="Q88" s="4">
        <f>VLOOKUP(L88,перечень!$B$3:$C$152,2,FALSE)</f>
        <v>0</v>
      </c>
      <c r="R88" s="161"/>
      <c r="S88" s="3">
        <f t="shared" ref="S88:S93" si="21">$R$88*J88/$K$88</f>
        <v>0</v>
      </c>
      <c r="T88" s="5">
        <f t="shared" si="5"/>
        <v>0</v>
      </c>
      <c r="U88" s="202">
        <f>SUM(T88:T93)</f>
        <v>0</v>
      </c>
      <c r="V88" s="217"/>
      <c r="W88" s="262"/>
    </row>
    <row r="89" spans="1:23" x14ac:dyDescent="0.25">
      <c r="A89" s="171"/>
      <c r="B89" s="186"/>
      <c r="C89" s="183"/>
      <c r="D89" s="155"/>
      <c r="E89" s="6"/>
      <c r="F89" s="167"/>
      <c r="G89" s="167"/>
      <c r="H89" s="167"/>
      <c r="I89" s="167"/>
      <c r="J89" s="7">
        <v>5.2</v>
      </c>
      <c r="K89" s="162"/>
      <c r="L89" s="6"/>
      <c r="M89" s="167"/>
      <c r="N89" s="167"/>
      <c r="O89" s="167"/>
      <c r="P89" s="167"/>
      <c r="Q89" s="8">
        <f>VLOOKUP(L89,перечень!$B$3:$C$152,2,FALSE)</f>
        <v>0</v>
      </c>
      <c r="R89" s="162"/>
      <c r="S89" s="7">
        <f t="shared" si="21"/>
        <v>0</v>
      </c>
      <c r="T89" s="9">
        <f t="shared" si="5"/>
        <v>0</v>
      </c>
      <c r="U89" s="203"/>
      <c r="V89" s="217"/>
      <c r="W89" s="262"/>
    </row>
    <row r="90" spans="1:23" x14ac:dyDescent="0.25">
      <c r="A90" s="171"/>
      <c r="B90" s="186"/>
      <c r="C90" s="183"/>
      <c r="D90" s="155"/>
      <c r="E90" s="6"/>
      <c r="F90" s="167"/>
      <c r="G90" s="167"/>
      <c r="H90" s="167"/>
      <c r="I90" s="167"/>
      <c r="J90" s="7">
        <v>10</v>
      </c>
      <c r="K90" s="162"/>
      <c r="L90" s="6"/>
      <c r="M90" s="167"/>
      <c r="N90" s="167"/>
      <c r="O90" s="167"/>
      <c r="P90" s="167"/>
      <c r="Q90" s="8">
        <f>VLOOKUP(L90,перечень!$B$3:$C$152,2,FALSE)</f>
        <v>0</v>
      </c>
      <c r="R90" s="162"/>
      <c r="S90" s="7">
        <f t="shared" si="21"/>
        <v>0</v>
      </c>
      <c r="T90" s="9">
        <f t="shared" si="5"/>
        <v>0</v>
      </c>
      <c r="U90" s="203"/>
      <c r="V90" s="217"/>
      <c r="W90" s="262"/>
    </row>
    <row r="91" spans="1:23" x14ac:dyDescent="0.25">
      <c r="A91" s="171"/>
      <c r="B91" s="186"/>
      <c r="C91" s="183"/>
      <c r="D91" s="155"/>
      <c r="E91" s="6"/>
      <c r="F91" s="167"/>
      <c r="G91" s="167"/>
      <c r="H91" s="167"/>
      <c r="I91" s="167"/>
      <c r="J91" s="7">
        <v>10</v>
      </c>
      <c r="K91" s="162"/>
      <c r="L91" s="6">
        <v>0</v>
      </c>
      <c r="M91" s="167"/>
      <c r="N91" s="167"/>
      <c r="O91" s="167"/>
      <c r="P91" s="167"/>
      <c r="Q91" s="8">
        <f>VLOOKUP(L91,перечень!$B$3:$C$152,2,FALSE)</f>
        <v>0</v>
      </c>
      <c r="R91" s="162"/>
      <c r="S91" s="7">
        <f t="shared" si="21"/>
        <v>0</v>
      </c>
      <c r="T91" s="9">
        <f t="shared" ref="T91:T96" si="22">Q91/1000*S91</f>
        <v>0</v>
      </c>
      <c r="U91" s="203"/>
      <c r="V91" s="217"/>
      <c r="W91" s="262"/>
    </row>
    <row r="92" spans="1:23" x14ac:dyDescent="0.25">
      <c r="A92" s="171"/>
      <c r="B92" s="186"/>
      <c r="C92" s="183"/>
      <c r="D92" s="155"/>
      <c r="E92" s="6"/>
      <c r="F92" s="167"/>
      <c r="G92" s="167"/>
      <c r="H92" s="167"/>
      <c r="I92" s="167"/>
      <c r="J92" s="7">
        <v>10</v>
      </c>
      <c r="K92" s="162"/>
      <c r="L92" s="6">
        <v>0</v>
      </c>
      <c r="M92" s="167"/>
      <c r="N92" s="167"/>
      <c r="O92" s="167"/>
      <c r="P92" s="167"/>
      <c r="Q92" s="8">
        <f>VLOOKUP(L92,перечень!$B$3:$C$152,2,FALSE)</f>
        <v>0</v>
      </c>
      <c r="R92" s="162"/>
      <c r="S92" s="7">
        <f t="shared" si="21"/>
        <v>0</v>
      </c>
      <c r="T92" s="9">
        <f t="shared" si="22"/>
        <v>0</v>
      </c>
      <c r="U92" s="203"/>
      <c r="V92" s="217"/>
      <c r="W92" s="262"/>
    </row>
    <row r="93" spans="1:23" ht="15.75" thickBot="1" x14ac:dyDescent="0.3">
      <c r="A93" s="171"/>
      <c r="B93" s="186"/>
      <c r="C93" s="184"/>
      <c r="D93" s="156"/>
      <c r="E93" s="10"/>
      <c r="F93" s="168"/>
      <c r="G93" s="168"/>
      <c r="H93" s="168"/>
      <c r="I93" s="168"/>
      <c r="J93" s="11">
        <v>10</v>
      </c>
      <c r="K93" s="163"/>
      <c r="L93" s="10">
        <v>0</v>
      </c>
      <c r="M93" s="168"/>
      <c r="N93" s="168"/>
      <c r="O93" s="168"/>
      <c r="P93" s="168"/>
      <c r="Q93" s="12">
        <f>VLOOKUP(L93,перечень!$B$3:$C$152,2,FALSE)</f>
        <v>0</v>
      </c>
      <c r="R93" s="163"/>
      <c r="S93" s="11">
        <f t="shared" si="21"/>
        <v>0</v>
      </c>
      <c r="T93" s="13">
        <f t="shared" si="22"/>
        <v>0</v>
      </c>
      <c r="U93" s="204"/>
      <c r="V93" s="217"/>
      <c r="W93" s="262"/>
    </row>
    <row r="94" spans="1:23" ht="16.5" thickTop="1" thickBot="1" x14ac:dyDescent="0.3">
      <c r="A94" s="171"/>
      <c r="B94" s="186"/>
      <c r="C94" s="53"/>
      <c r="D94" s="54"/>
      <c r="E94" s="15"/>
      <c r="F94" s="42"/>
      <c r="G94" s="42"/>
      <c r="H94" s="42"/>
      <c r="I94" s="42">
        <f>(F94*4)+(G94*9)+(H94*4)</f>
        <v>0</v>
      </c>
      <c r="J94" s="90">
        <v>5</v>
      </c>
      <c r="K94" s="17">
        <v>5</v>
      </c>
      <c r="L94" s="15"/>
      <c r="M94" s="83">
        <f>$R$94/$K$94*F94</f>
        <v>0</v>
      </c>
      <c r="N94" s="83">
        <f>$R$94/$K$94*G94</f>
        <v>0</v>
      </c>
      <c r="O94" s="83">
        <f>$R$94/$K$94*H94</f>
        <v>0</v>
      </c>
      <c r="P94" s="83">
        <f t="shared" ref="P94" si="23">(M94*4)+(N94*9)+(O94*4)</f>
        <v>0</v>
      </c>
      <c r="Q94" s="4">
        <f>VLOOKUP(L94,перечень!$B$3:$C$152,2,FALSE)</f>
        <v>0</v>
      </c>
      <c r="R94" s="82">
        <v>0</v>
      </c>
      <c r="S94" s="3">
        <f>$R$94*J94/$K$94</f>
        <v>0</v>
      </c>
      <c r="T94" s="5">
        <f t="shared" si="22"/>
        <v>0</v>
      </c>
      <c r="U94" s="84">
        <f>SUM(T94:T94)</f>
        <v>0</v>
      </c>
      <c r="V94" s="217"/>
      <c r="W94" s="262"/>
    </row>
    <row r="95" spans="1:23" ht="16.5" thickTop="1" thickBot="1" x14ac:dyDescent="0.3">
      <c r="A95" s="171"/>
      <c r="B95" s="186"/>
      <c r="C95" s="14"/>
      <c r="D95" s="31"/>
      <c r="E95" s="15"/>
      <c r="F95" s="42"/>
      <c r="G95" s="42"/>
      <c r="H95" s="42"/>
      <c r="I95" s="42">
        <f>(F95*4)+(G95*9)+(H95*4)</f>
        <v>0</v>
      </c>
      <c r="J95" s="16">
        <v>30</v>
      </c>
      <c r="K95" s="17">
        <v>30</v>
      </c>
      <c r="L95" s="15">
        <v>0</v>
      </c>
      <c r="M95" s="42">
        <f>$R$95/$K$95*F95</f>
        <v>0</v>
      </c>
      <c r="N95" s="42">
        <f>$R$95/$K$95*G95</f>
        <v>0</v>
      </c>
      <c r="O95" s="42">
        <f>$R$95/$K$95*H95</f>
        <v>0</v>
      </c>
      <c r="P95" s="42">
        <f t="shared" ref="P95:P96" si="24">(M95*4)+(N95*9)+(O95*4)</f>
        <v>0</v>
      </c>
      <c r="Q95" s="18">
        <f>VLOOKUP(L95,перечень!$B$3:$C$152,2,FALSE)</f>
        <v>0</v>
      </c>
      <c r="R95" s="17">
        <v>0</v>
      </c>
      <c r="S95" s="16">
        <f>$R$95*J95/$K$95</f>
        <v>0</v>
      </c>
      <c r="T95" s="19">
        <f t="shared" si="22"/>
        <v>0</v>
      </c>
      <c r="U95" s="43">
        <f>SUM(T95)</f>
        <v>0</v>
      </c>
      <c r="V95" s="217"/>
      <c r="W95" s="262"/>
    </row>
    <row r="96" spans="1:23" ht="16.5" thickTop="1" thickBot="1" x14ac:dyDescent="0.3">
      <c r="A96" s="172"/>
      <c r="B96" s="187"/>
      <c r="C96" s="14" t="s">
        <v>78</v>
      </c>
      <c r="D96" s="31"/>
      <c r="E96" s="15"/>
      <c r="F96" s="42"/>
      <c r="G96" s="42"/>
      <c r="H96" s="42"/>
      <c r="I96" s="42">
        <f t="shared" si="14"/>
        <v>0</v>
      </c>
      <c r="J96" s="16">
        <v>10</v>
      </c>
      <c r="K96" s="17">
        <v>10</v>
      </c>
      <c r="L96" s="15">
        <v>0</v>
      </c>
      <c r="M96" s="42">
        <f>$R$96/$K$96*F96</f>
        <v>0</v>
      </c>
      <c r="N96" s="42">
        <f>$R$96/$K$96*G96</f>
        <v>0</v>
      </c>
      <c r="O96" s="42">
        <f>$R$96/$K$96*H96</f>
        <v>0</v>
      </c>
      <c r="P96" s="42">
        <f t="shared" si="24"/>
        <v>0</v>
      </c>
      <c r="Q96" s="18">
        <f>VLOOKUP(L96,перечень!$B$3:$C$152,2,FALSE)</f>
        <v>0</v>
      </c>
      <c r="R96" s="17">
        <v>0</v>
      </c>
      <c r="S96" s="16">
        <f>$R$96*J96/$K$96</f>
        <v>0</v>
      </c>
      <c r="T96" s="19">
        <f t="shared" si="22"/>
        <v>0</v>
      </c>
      <c r="U96" s="43">
        <f>SUM(T96)</f>
        <v>0</v>
      </c>
      <c r="V96" s="214"/>
      <c r="W96" s="263"/>
    </row>
    <row r="97" spans="3:11" ht="15.75" thickTop="1" x14ac:dyDescent="0.25"/>
    <row r="100" spans="3:11" x14ac:dyDescent="0.25">
      <c r="D100" t="s">
        <v>251</v>
      </c>
    </row>
    <row r="101" spans="3:11" ht="15.75" x14ac:dyDescent="0.25">
      <c r="D101" s="59" t="s">
        <v>260</v>
      </c>
    </row>
    <row r="102" spans="3:11" ht="112.5" x14ac:dyDescent="0.25">
      <c r="C102" s="57" t="s">
        <v>258</v>
      </c>
      <c r="D102" s="60" t="s">
        <v>241</v>
      </c>
      <c r="E102" s="61" t="s">
        <v>242</v>
      </c>
      <c r="F102" s="61" t="s">
        <v>259</v>
      </c>
      <c r="G102" s="61"/>
      <c r="H102" s="61" t="s">
        <v>244</v>
      </c>
      <c r="I102" s="67" t="s">
        <v>245</v>
      </c>
      <c r="J102" s="67" t="s">
        <v>246</v>
      </c>
      <c r="K102" s="67" t="s">
        <v>247</v>
      </c>
    </row>
    <row r="103" spans="3:11" x14ac:dyDescent="0.25">
      <c r="C103" s="57"/>
      <c r="D103" s="68" t="s">
        <v>248</v>
      </c>
      <c r="E103" s="68" t="s">
        <v>254</v>
      </c>
      <c r="F103" s="68" t="s">
        <v>249</v>
      </c>
      <c r="G103" s="68" t="s">
        <v>250</v>
      </c>
      <c r="H103" s="57"/>
      <c r="I103" s="57"/>
      <c r="J103" s="57"/>
      <c r="K103" s="57"/>
    </row>
    <row r="104" spans="3:11" x14ac:dyDescent="0.25">
      <c r="C104" s="57">
        <v>5</v>
      </c>
      <c r="D104" s="57" t="str">
        <f t="shared" ref="D104:D110" si="25">INDEX(E:E,C104)</f>
        <v>вареники с картошкой</v>
      </c>
      <c r="E104" s="57" t="str">
        <f t="shared" ref="E104:E110" si="26">INDEX(D:D,C104)</f>
        <v>Сб. Москва 2004 г.* № 719</v>
      </c>
      <c r="F104" s="57"/>
      <c r="G104" s="57">
        <f t="shared" ref="G104:G110" si="27">INDEX(S:S,C104)</f>
        <v>177.14285714285714</v>
      </c>
      <c r="H104" s="57">
        <f t="shared" ref="H104:H110" si="28">INDEX(Q:Q,C104)</f>
        <v>179</v>
      </c>
      <c r="I104" s="57">
        <f t="shared" ref="I104:I110" si="29">INDEX(N:N,C104)</f>
        <v>21.904761904761905</v>
      </c>
      <c r="J104" s="57">
        <f t="shared" ref="J104:J110" si="30">INDEX(O:O,C104)</f>
        <v>55.999999999999993</v>
      </c>
      <c r="K104" s="57">
        <f t="shared" ref="K104:K110" si="31">INDEX(P:P,C104)</f>
        <v>652.7619047619047</v>
      </c>
    </row>
    <row r="105" spans="3:11" x14ac:dyDescent="0.25">
      <c r="C105" s="57">
        <v>11</v>
      </c>
      <c r="D105" s="57" t="str">
        <f t="shared" si="25"/>
        <v>молоко</v>
      </c>
      <c r="E105" s="57" t="str">
        <f t="shared" si="26"/>
        <v xml:space="preserve">Сб. Новосибирск 2020**54-6гн-2020  </v>
      </c>
      <c r="F105" s="57"/>
      <c r="G105" s="57">
        <f t="shared" si="27"/>
        <v>66.666666666666671</v>
      </c>
      <c r="H105" s="57">
        <f t="shared" si="28"/>
        <v>61.85</v>
      </c>
      <c r="I105" s="57">
        <f t="shared" si="29"/>
        <v>1.8666666666666665</v>
      </c>
      <c r="J105" s="57">
        <f t="shared" si="30"/>
        <v>11.466666666666665</v>
      </c>
      <c r="K105" s="57">
        <f t="shared" si="31"/>
        <v>70.666666666666657</v>
      </c>
    </row>
    <row r="106" spans="3:11" x14ac:dyDescent="0.25">
      <c r="C106" s="57">
        <v>17</v>
      </c>
      <c r="D106" s="57" t="str">
        <f t="shared" si="25"/>
        <v>яблоки</v>
      </c>
      <c r="E106" s="57" t="str">
        <f t="shared" si="26"/>
        <v>пв</v>
      </c>
      <c r="F106" s="57"/>
      <c r="G106" s="57">
        <f t="shared" si="27"/>
        <v>100</v>
      </c>
      <c r="H106" s="57">
        <f t="shared" si="28"/>
        <v>170</v>
      </c>
      <c r="I106" s="57">
        <f t="shared" si="29"/>
        <v>0.17</v>
      </c>
      <c r="J106" s="57">
        <f t="shared" si="30"/>
        <v>11.41</v>
      </c>
      <c r="K106" s="57">
        <f t="shared" si="31"/>
        <v>48.21</v>
      </c>
    </row>
    <row r="107" spans="3:11" x14ac:dyDescent="0.25">
      <c r="C107" s="57">
        <v>18</v>
      </c>
      <c r="D107" s="57" t="str">
        <f t="shared" si="25"/>
        <v>сыр</v>
      </c>
      <c r="E107" s="57" t="str">
        <f t="shared" si="26"/>
        <v xml:space="preserve">сб. Новосибирск 2020** 54-1з-2021 </v>
      </c>
      <c r="F107" s="57"/>
      <c r="G107" s="57">
        <f t="shared" si="27"/>
        <v>22</v>
      </c>
      <c r="H107" s="57">
        <f t="shared" si="28"/>
        <v>615</v>
      </c>
      <c r="I107" s="57">
        <f t="shared" si="29"/>
        <v>6</v>
      </c>
      <c r="J107" s="57">
        <f t="shared" si="30"/>
        <v>0</v>
      </c>
      <c r="K107" s="57">
        <f t="shared" si="31"/>
        <v>72.72</v>
      </c>
    </row>
    <row r="108" spans="3:11" x14ac:dyDescent="0.25">
      <c r="C108" s="57">
        <v>19</v>
      </c>
      <c r="D108" s="57">
        <f t="shared" si="25"/>
        <v>0</v>
      </c>
      <c r="E108" s="57">
        <f t="shared" si="26"/>
        <v>0</v>
      </c>
      <c r="F108" s="57"/>
      <c r="G108" s="57">
        <f t="shared" si="27"/>
        <v>0</v>
      </c>
      <c r="H108" s="57">
        <f t="shared" si="28"/>
        <v>310</v>
      </c>
      <c r="I108" s="57">
        <f t="shared" si="29"/>
        <v>0</v>
      </c>
      <c r="J108" s="57">
        <f t="shared" si="30"/>
        <v>0</v>
      </c>
      <c r="K108" s="57">
        <f t="shared" si="31"/>
        <v>0</v>
      </c>
    </row>
    <row r="109" spans="3:11" x14ac:dyDescent="0.25">
      <c r="C109" s="57">
        <v>22</v>
      </c>
      <c r="D109" s="57" t="str">
        <f t="shared" si="25"/>
        <v>хлеб ржаной</v>
      </c>
      <c r="E109" s="57" t="str">
        <f t="shared" si="26"/>
        <v>пв</v>
      </c>
      <c r="F109" s="57"/>
      <c r="G109" s="57">
        <f t="shared" si="27"/>
        <v>36</v>
      </c>
      <c r="H109" s="57">
        <f t="shared" si="28"/>
        <v>88</v>
      </c>
      <c r="I109" s="57">
        <f t="shared" si="29"/>
        <v>1.224</v>
      </c>
      <c r="J109" s="57">
        <f t="shared" si="30"/>
        <v>15.192</v>
      </c>
      <c r="K109" s="57">
        <f t="shared" si="31"/>
        <v>83.448000000000008</v>
      </c>
    </row>
    <row r="110" spans="3:11" x14ac:dyDescent="0.25">
      <c r="C110" s="57">
        <v>23</v>
      </c>
      <c r="D110" s="57" t="str">
        <f t="shared" si="25"/>
        <v xml:space="preserve">хлеб 1с </v>
      </c>
      <c r="E110" s="57" t="str">
        <f t="shared" si="26"/>
        <v>пв</v>
      </c>
      <c r="F110" s="57"/>
      <c r="G110" s="57">
        <f t="shared" si="27"/>
        <v>50</v>
      </c>
      <c r="H110" s="57">
        <f t="shared" si="28"/>
        <v>67.28</v>
      </c>
      <c r="I110" s="57">
        <f t="shared" si="29"/>
        <v>2.6</v>
      </c>
      <c r="J110" s="57">
        <f t="shared" si="30"/>
        <v>19.899999999999999</v>
      </c>
      <c r="K110" s="57">
        <f t="shared" si="31"/>
        <v>116.19999999999999</v>
      </c>
    </row>
    <row r="111" spans="3:11" x14ac:dyDescent="0.25">
      <c r="C111" s="57"/>
      <c r="D111" s="57"/>
      <c r="E111" s="68" t="s">
        <v>253</v>
      </c>
      <c r="F111" s="57"/>
      <c r="G111" s="57"/>
      <c r="H111" s="57"/>
      <c r="I111" s="57"/>
      <c r="J111" s="57"/>
      <c r="K111" s="57"/>
    </row>
    <row r="112" spans="3:11" x14ac:dyDescent="0.25">
      <c r="C112" s="57">
        <v>24</v>
      </c>
      <c r="D112" s="57" t="str">
        <f>INDEX(E:E,C112)</f>
        <v>вода питьевая</v>
      </c>
      <c r="E112" s="57" t="str">
        <f>INDEX(D:D,C112)</f>
        <v>пв</v>
      </c>
      <c r="F112" s="57"/>
      <c r="G112" s="57">
        <f>INDEX(S:S,C112)</f>
        <v>200</v>
      </c>
      <c r="H112" s="57">
        <f>INDEX(Q:Q,C112)</f>
        <v>14.76</v>
      </c>
      <c r="I112" s="57">
        <f>INDEX(N:N,C112)</f>
        <v>0</v>
      </c>
      <c r="J112" s="57">
        <f>INDEX(O:O,C112)</f>
        <v>0</v>
      </c>
      <c r="K112" s="57">
        <f>INDEX(P:P,C112)</f>
        <v>0</v>
      </c>
    </row>
    <row r="113" spans="3:11" x14ac:dyDescent="0.25">
      <c r="C113" s="57">
        <v>25</v>
      </c>
      <c r="D113" s="57">
        <f>INDEX(E:E,C113)</f>
        <v>0</v>
      </c>
      <c r="E113" s="57">
        <f>INDEX(D:D,C113)</f>
        <v>0</v>
      </c>
      <c r="F113" s="57"/>
      <c r="G113" s="57">
        <f>INDEX(S:S,C113)</f>
        <v>0</v>
      </c>
      <c r="H113" s="57">
        <f>INDEX(Q:Q,C113)</f>
        <v>0</v>
      </c>
      <c r="I113" s="57">
        <f>INDEX(N:N,C113)</f>
        <v>0</v>
      </c>
      <c r="J113" s="57">
        <f>INDEX(O:O,C113)</f>
        <v>0</v>
      </c>
      <c r="K113" s="57">
        <f>INDEX(P:P,C113)</f>
        <v>0</v>
      </c>
    </row>
    <row r="114" spans="3:11" x14ac:dyDescent="0.25">
      <c r="C114" s="57"/>
      <c r="D114" s="57"/>
      <c r="E114" s="68" t="s">
        <v>252</v>
      </c>
      <c r="F114" s="57"/>
      <c r="G114" s="57"/>
      <c r="H114" s="57"/>
      <c r="I114" s="57"/>
      <c r="J114" s="57"/>
      <c r="K114" s="57"/>
    </row>
    <row r="115" spans="3:11" x14ac:dyDescent="0.25">
      <c r="C115" s="57">
        <v>26</v>
      </c>
      <c r="D115" s="57" t="str">
        <f t="shared" ref="D115:D122" si="32">INDEX(E:E,C115)</f>
        <v>морковь</v>
      </c>
      <c r="E115" s="57" t="str">
        <f t="shared" ref="E115:E122" si="33">INDEX(D:D,C115)</f>
        <v>Сб. Новосибирск 2020** 54-12з-2020</v>
      </c>
      <c r="F115" s="57"/>
      <c r="G115" s="57">
        <f t="shared" ref="G115:G122" si="34">INDEX(S:S,C115)</f>
        <v>125</v>
      </c>
      <c r="H115" s="57">
        <f t="shared" ref="H115:H122" si="35">INDEX(Q:Q,C115)</f>
        <v>60</v>
      </c>
      <c r="I115" s="57">
        <f t="shared" ref="I115:I122" si="36">INDEX(N:N,C115)</f>
        <v>7.166666666666667</v>
      </c>
      <c r="J115" s="57">
        <f t="shared" ref="J115:J122" si="37">INDEX(O:O,C115)</f>
        <v>10.333333333333334</v>
      </c>
      <c r="K115" s="57">
        <f t="shared" ref="K115:K122" si="38">INDEX(P:P,C115)</f>
        <v>114.5</v>
      </c>
    </row>
    <row r="116" spans="3:11" x14ac:dyDescent="0.25">
      <c r="C116" s="57">
        <v>32</v>
      </c>
      <c r="D116" s="57" t="str">
        <f t="shared" si="32"/>
        <v>капуста</v>
      </c>
      <c r="E116" s="57" t="str">
        <f t="shared" si="33"/>
        <v>сб. Москва 2004 г* №135</v>
      </c>
      <c r="F116" s="57"/>
      <c r="G116" s="57">
        <f t="shared" si="34"/>
        <v>25</v>
      </c>
      <c r="H116" s="57">
        <f t="shared" si="35"/>
        <v>90</v>
      </c>
      <c r="I116" s="57">
        <f t="shared" si="36"/>
        <v>6.2</v>
      </c>
      <c r="J116" s="57">
        <f t="shared" si="37"/>
        <v>24.6</v>
      </c>
      <c r="K116" s="57">
        <f t="shared" si="38"/>
        <v>176.60000000000002</v>
      </c>
    </row>
    <row r="117" spans="3:11" x14ac:dyDescent="0.25">
      <c r="C117" s="57">
        <v>38</v>
      </c>
      <c r="D117" s="57">
        <f t="shared" si="32"/>
        <v>0</v>
      </c>
      <c r="E117" s="57">
        <f t="shared" si="33"/>
        <v>0</v>
      </c>
      <c r="F117" s="57"/>
      <c r="G117" s="57">
        <f t="shared" si="34"/>
        <v>0</v>
      </c>
      <c r="H117" s="57">
        <f t="shared" si="35"/>
        <v>0</v>
      </c>
      <c r="I117" s="57">
        <f t="shared" si="36"/>
        <v>0</v>
      </c>
      <c r="J117" s="57">
        <f t="shared" si="37"/>
        <v>0</v>
      </c>
      <c r="K117" s="57">
        <f t="shared" si="38"/>
        <v>0</v>
      </c>
    </row>
    <row r="118" spans="3:11" x14ac:dyDescent="0.25">
      <c r="C118" s="57">
        <v>42</v>
      </c>
      <c r="D118" s="57">
        <f t="shared" si="32"/>
        <v>0</v>
      </c>
      <c r="E118" s="57">
        <f t="shared" si="33"/>
        <v>0</v>
      </c>
      <c r="F118" s="57"/>
      <c r="G118" s="57">
        <f t="shared" si="34"/>
        <v>0</v>
      </c>
      <c r="H118" s="57">
        <f t="shared" si="35"/>
        <v>0</v>
      </c>
      <c r="I118" s="57">
        <f t="shared" si="36"/>
        <v>0</v>
      </c>
      <c r="J118" s="57">
        <f t="shared" si="37"/>
        <v>0</v>
      </c>
      <c r="K118" s="57">
        <f t="shared" si="38"/>
        <v>0</v>
      </c>
    </row>
    <row r="119" spans="3:11" x14ac:dyDescent="0.25">
      <c r="C119" s="57">
        <v>48</v>
      </c>
      <c r="D119" s="57">
        <f t="shared" si="32"/>
        <v>0</v>
      </c>
      <c r="E119" s="57">
        <f t="shared" si="33"/>
        <v>0</v>
      </c>
      <c r="F119" s="57"/>
      <c r="G119" s="57">
        <f t="shared" si="34"/>
        <v>0</v>
      </c>
      <c r="H119" s="57">
        <f t="shared" si="35"/>
        <v>0</v>
      </c>
      <c r="I119" s="57">
        <f t="shared" si="36"/>
        <v>0</v>
      </c>
      <c r="J119" s="57">
        <f t="shared" si="37"/>
        <v>0</v>
      </c>
      <c r="K119" s="57">
        <f t="shared" si="38"/>
        <v>0</v>
      </c>
    </row>
    <row r="120" spans="3:11" x14ac:dyDescent="0.25">
      <c r="C120" s="57">
        <v>51</v>
      </c>
      <c r="D120" s="57" t="str">
        <f t="shared" si="32"/>
        <v>котлеты белая рыба</v>
      </c>
      <c r="E120" s="57" t="str">
        <f t="shared" si="33"/>
        <v>пф</v>
      </c>
      <c r="F120" s="57"/>
      <c r="G120" s="57">
        <f t="shared" si="34"/>
        <v>120</v>
      </c>
      <c r="H120" s="57">
        <f t="shared" si="35"/>
        <v>255</v>
      </c>
      <c r="I120" s="57">
        <f t="shared" si="36"/>
        <v>1.9</v>
      </c>
      <c r="J120" s="57">
        <f t="shared" si="37"/>
        <v>1.3</v>
      </c>
      <c r="K120" s="57">
        <f t="shared" si="38"/>
        <v>45.1</v>
      </c>
    </row>
    <row r="121" spans="3:11" x14ac:dyDescent="0.25">
      <c r="C121" s="57">
        <v>52</v>
      </c>
      <c r="D121" s="57">
        <f t="shared" si="32"/>
        <v>0</v>
      </c>
      <c r="E121" s="57">
        <f t="shared" si="33"/>
        <v>0</v>
      </c>
      <c r="F121" s="57"/>
      <c r="G121" s="57">
        <f t="shared" si="34"/>
        <v>0</v>
      </c>
      <c r="H121" s="57">
        <f t="shared" si="35"/>
        <v>0</v>
      </c>
      <c r="I121" s="57">
        <f t="shared" si="36"/>
        <v>0</v>
      </c>
      <c r="J121" s="57">
        <f t="shared" si="37"/>
        <v>0</v>
      </c>
      <c r="K121" s="57">
        <f t="shared" si="38"/>
        <v>0</v>
      </c>
    </row>
    <row r="122" spans="3:11" x14ac:dyDescent="0.25">
      <c r="C122" s="57">
        <v>53</v>
      </c>
      <c r="D122" s="57">
        <f t="shared" si="32"/>
        <v>0</v>
      </c>
      <c r="E122" s="57">
        <f t="shared" si="33"/>
        <v>0</v>
      </c>
      <c r="F122" s="57"/>
      <c r="G122" s="57">
        <f t="shared" si="34"/>
        <v>0</v>
      </c>
      <c r="H122" s="57">
        <f t="shared" si="35"/>
        <v>0</v>
      </c>
      <c r="I122" s="57">
        <f t="shared" si="36"/>
        <v>0</v>
      </c>
      <c r="J122" s="57">
        <f t="shared" si="37"/>
        <v>0</v>
      </c>
      <c r="K122" s="57">
        <f t="shared" si="38"/>
        <v>0</v>
      </c>
    </row>
    <row r="123" spans="3:11" x14ac:dyDescent="0.25">
      <c r="C123" s="57"/>
      <c r="D123" s="57"/>
      <c r="E123" s="68" t="s">
        <v>255</v>
      </c>
      <c r="F123" s="57"/>
      <c r="G123" s="57"/>
      <c r="H123" s="57"/>
      <c r="I123" s="57"/>
      <c r="J123" s="57"/>
      <c r="K123" s="57"/>
    </row>
    <row r="124" spans="3:11" x14ac:dyDescent="0.25">
      <c r="C124" s="57">
        <v>56</v>
      </c>
      <c r="D124" s="57">
        <f>INDEX(E:E,C124)</f>
        <v>0</v>
      </c>
      <c r="E124" s="57">
        <f>INDEX(D:D,C124)</f>
        <v>0</v>
      </c>
      <c r="F124" s="57"/>
      <c r="G124" s="57">
        <f>INDEX(S:S,C124)</f>
        <v>0</v>
      </c>
      <c r="H124" s="57">
        <f>INDEX(Q:Q,C124)</f>
        <v>0</v>
      </c>
      <c r="I124" s="57">
        <f>INDEX(N:N,C124)</f>
        <v>0</v>
      </c>
      <c r="J124" s="57">
        <f>INDEX(O:O,C124)</f>
        <v>0</v>
      </c>
      <c r="K124" s="57">
        <f>INDEX(P:P,C124)</f>
        <v>0</v>
      </c>
    </row>
    <row r="125" spans="3:11" x14ac:dyDescent="0.25">
      <c r="C125" s="57">
        <v>63</v>
      </c>
      <c r="D125" s="57">
        <f>INDEX(E:E,C125)</f>
        <v>0</v>
      </c>
      <c r="E125" s="57">
        <f>INDEX(D:D,C125)</f>
        <v>0</v>
      </c>
      <c r="F125" s="57"/>
      <c r="G125" s="57">
        <f>INDEX(S:S,C125)</f>
        <v>0</v>
      </c>
      <c r="H125" s="57">
        <f>INDEX(Q:Q,C125)</f>
        <v>0</v>
      </c>
      <c r="I125" s="57">
        <f>INDEX(N:N,C125)</f>
        <v>0</v>
      </c>
      <c r="J125" s="57">
        <f>INDEX(O:O,C125)</f>
        <v>0</v>
      </c>
      <c r="K125" s="57">
        <f>INDEX(P:P,C125)</f>
        <v>0</v>
      </c>
    </row>
    <row r="126" spans="3:11" x14ac:dyDescent="0.25">
      <c r="C126" s="57">
        <v>69</v>
      </c>
      <c r="D126" s="57">
        <f>INDEX(E:E,C126)</f>
        <v>0</v>
      </c>
      <c r="E126" s="57">
        <f>INDEX(D:D,C126)</f>
        <v>0</v>
      </c>
      <c r="F126" s="57"/>
      <c r="G126" s="57">
        <f>INDEX(S:S,C126)</f>
        <v>0</v>
      </c>
      <c r="H126" s="57">
        <f>INDEX(Q:Q,C126)</f>
        <v>0</v>
      </c>
      <c r="I126" s="57">
        <f>INDEX(N:N,C126)</f>
        <v>0</v>
      </c>
      <c r="J126" s="57">
        <f>INDEX(O:O,C126)</f>
        <v>0</v>
      </c>
      <c r="K126" s="57">
        <f>INDEX(P:P,C126)</f>
        <v>0</v>
      </c>
    </row>
    <row r="127" spans="3:11" x14ac:dyDescent="0.25">
      <c r="C127" s="57">
        <v>72</v>
      </c>
      <c r="D127" s="57">
        <f>INDEX(E:E,C127)</f>
        <v>0</v>
      </c>
      <c r="E127" s="57">
        <f>INDEX(D:D,C127)</f>
        <v>0</v>
      </c>
      <c r="F127" s="57"/>
      <c r="G127" s="57">
        <f>INDEX(S:S,C127)</f>
        <v>0</v>
      </c>
      <c r="H127" s="57">
        <f>INDEX(Q:Q,C127)</f>
        <v>0</v>
      </c>
      <c r="I127" s="57">
        <f>INDEX(N:N,C127)</f>
        <v>0</v>
      </c>
      <c r="J127" s="57">
        <f>INDEX(O:O,C127)</f>
        <v>0</v>
      </c>
      <c r="K127" s="57">
        <f>INDEX(P:P,C127)</f>
        <v>0</v>
      </c>
    </row>
    <row r="128" spans="3:11" x14ac:dyDescent="0.25">
      <c r="C128" s="57">
        <v>73</v>
      </c>
      <c r="D128" s="57">
        <f>INDEX(E:E,C128)</f>
        <v>0</v>
      </c>
      <c r="E128" s="57">
        <f>INDEX(D:D,C128)</f>
        <v>0</v>
      </c>
      <c r="F128" s="57"/>
      <c r="G128" s="57">
        <f>INDEX(S:S,C128)</f>
        <v>0</v>
      </c>
      <c r="H128" s="57">
        <f>INDEX(Q:Q,C128)</f>
        <v>0</v>
      </c>
      <c r="I128" s="57">
        <f>INDEX(N:N,C128)</f>
        <v>0</v>
      </c>
      <c r="J128" s="57">
        <f>INDEX(O:O,C128)</f>
        <v>0</v>
      </c>
      <c r="K128" s="57">
        <f>INDEX(P:P,C128)</f>
        <v>0</v>
      </c>
    </row>
    <row r="129" spans="3:11" x14ac:dyDescent="0.25">
      <c r="C129" s="57"/>
      <c r="D129" s="57"/>
      <c r="E129" s="68" t="s">
        <v>256</v>
      </c>
      <c r="F129" s="57"/>
      <c r="G129" s="57"/>
      <c r="H129" s="57"/>
      <c r="I129" s="57"/>
      <c r="J129" s="57"/>
      <c r="K129" s="57"/>
    </row>
    <row r="130" spans="3:11" x14ac:dyDescent="0.25">
      <c r="C130" s="57">
        <v>74</v>
      </c>
      <c r="D130" s="57">
        <f>INDEX(E:E,$B$130)</f>
        <v>0</v>
      </c>
      <c r="E130" s="57">
        <f>INDEX(D:D,C130)</f>
        <v>0</v>
      </c>
      <c r="F130" s="57"/>
      <c r="G130" s="57">
        <f>INDEX(S:S,C130)</f>
        <v>0</v>
      </c>
      <c r="H130" s="57">
        <f>INDEX(Q:Q,C130)</f>
        <v>0</v>
      </c>
      <c r="I130" s="57">
        <f>INDEX(N:N,C130)</f>
        <v>0</v>
      </c>
      <c r="J130" s="57">
        <f>INDEX(O:O,C130)</f>
        <v>0</v>
      </c>
      <c r="K130" s="57">
        <f>INDEX(P:P,C130)</f>
        <v>0</v>
      </c>
    </row>
    <row r="131" spans="3:11" x14ac:dyDescent="0.25">
      <c r="C131" s="57">
        <v>80</v>
      </c>
      <c r="D131" s="57">
        <f>INDEX(E:E,$B$131)</f>
        <v>0</v>
      </c>
      <c r="E131" s="57">
        <f>INDEX(D:D,C131)</f>
        <v>0</v>
      </c>
      <c r="F131" s="57"/>
      <c r="G131" s="57">
        <f>INDEX(S:S,C131)</f>
        <v>25</v>
      </c>
      <c r="H131" s="57">
        <f>INDEX(Q:Q,C131)</f>
        <v>0</v>
      </c>
      <c r="I131" s="57">
        <f>INDEX(N:N,C131)</f>
        <v>0</v>
      </c>
      <c r="J131" s="57">
        <f>INDEX(O:O,C131)</f>
        <v>0</v>
      </c>
      <c r="K131" s="57">
        <f>INDEX(P:P,C131)</f>
        <v>0</v>
      </c>
    </row>
    <row r="132" spans="3:11" x14ac:dyDescent="0.25">
      <c r="C132" s="57">
        <v>86</v>
      </c>
      <c r="D132" s="57">
        <f>INDEX(E:E,$B$132)</f>
        <v>0</v>
      </c>
      <c r="E132" s="57">
        <f>INDEX(D:D,C132)</f>
        <v>0</v>
      </c>
      <c r="F132" s="57"/>
      <c r="G132" s="57">
        <f>INDEX(S:S,C132)</f>
        <v>0</v>
      </c>
      <c r="H132" s="57">
        <f>INDEX(Q:Q,C132)</f>
        <v>0</v>
      </c>
      <c r="I132" s="57">
        <f>INDEX(N:N,C132)</f>
        <v>0</v>
      </c>
      <c r="J132" s="57">
        <f>INDEX(O:O,C132)</f>
        <v>0</v>
      </c>
      <c r="K132" s="57">
        <f>INDEX(P:P,C132)</f>
        <v>0</v>
      </c>
    </row>
    <row r="133" spans="3:11" x14ac:dyDescent="0.25">
      <c r="C133" s="57">
        <v>89</v>
      </c>
      <c r="D133" s="57">
        <f>INDEX(E:E,$B$133)</f>
        <v>0</v>
      </c>
      <c r="E133" s="57">
        <f>INDEX(D:D,C133)</f>
        <v>0</v>
      </c>
      <c r="F133" s="57"/>
      <c r="G133" s="57">
        <f>INDEX(S:S,C133)</f>
        <v>0</v>
      </c>
      <c r="H133" s="57">
        <f>INDEX(Q:Q,C133)</f>
        <v>0</v>
      </c>
      <c r="I133" s="57">
        <f>INDEX(N:N,C133)</f>
        <v>0</v>
      </c>
      <c r="J133" s="57">
        <f>INDEX(O:O,C133)</f>
        <v>0</v>
      </c>
      <c r="K133" s="57">
        <f>INDEX(P:P,C133)</f>
        <v>0</v>
      </c>
    </row>
    <row r="134" spans="3:11" x14ac:dyDescent="0.25">
      <c r="C134" s="57">
        <v>90</v>
      </c>
      <c r="D134" s="57">
        <f>INDEX(E:E,$B$134)</f>
        <v>0</v>
      </c>
      <c r="E134" s="57">
        <f>INDEX(D:D,C134)</f>
        <v>0</v>
      </c>
      <c r="F134" s="57"/>
      <c r="G134" s="57">
        <f>INDEX(S:S,C134)</f>
        <v>0</v>
      </c>
      <c r="H134" s="57">
        <f>INDEX(Q:Q,C134)</f>
        <v>0</v>
      </c>
      <c r="I134" s="57">
        <f>INDEX(N:N,C134)</f>
        <v>0</v>
      </c>
      <c r="J134" s="57">
        <f>INDEX(O:O,C134)</f>
        <v>0</v>
      </c>
      <c r="K134" s="57">
        <f>INDEX(P:P,C134)</f>
        <v>0</v>
      </c>
    </row>
  </sheetData>
  <mergeCells count="222">
    <mergeCell ref="B65:B81"/>
    <mergeCell ref="M88:M93"/>
    <mergeCell ref="N88:N93"/>
    <mergeCell ref="O88:O93"/>
    <mergeCell ref="P88:P93"/>
    <mergeCell ref="R88:R93"/>
    <mergeCell ref="R71:R76"/>
    <mergeCell ref="U71:U76"/>
    <mergeCell ref="U88:U93"/>
    <mergeCell ref="C88:C93"/>
    <mergeCell ref="F88:F93"/>
    <mergeCell ref="G88:G93"/>
    <mergeCell ref="H88:H93"/>
    <mergeCell ref="I88:I93"/>
    <mergeCell ref="K88:K93"/>
    <mergeCell ref="B82:B96"/>
    <mergeCell ref="C82:C87"/>
    <mergeCell ref="F82:F87"/>
    <mergeCell ref="G82:G87"/>
    <mergeCell ref="H82:H87"/>
    <mergeCell ref="I82:I87"/>
    <mergeCell ref="K82:K87"/>
    <mergeCell ref="C77:C79"/>
    <mergeCell ref="F77:F79"/>
    <mergeCell ref="G77:G79"/>
    <mergeCell ref="H77:H79"/>
    <mergeCell ref="I77:I79"/>
    <mergeCell ref="O82:O87"/>
    <mergeCell ref="P82:P87"/>
    <mergeCell ref="V82:V96"/>
    <mergeCell ref="W82:W96"/>
    <mergeCell ref="R82:R87"/>
    <mergeCell ref="U82:U87"/>
    <mergeCell ref="U77:U79"/>
    <mergeCell ref="K77:K79"/>
    <mergeCell ref="M77:M79"/>
    <mergeCell ref="N77:N79"/>
    <mergeCell ref="O77:O79"/>
    <mergeCell ref="P77:P79"/>
    <mergeCell ref="R77:R79"/>
    <mergeCell ref="M82:M87"/>
    <mergeCell ref="N82:N87"/>
    <mergeCell ref="U65:U70"/>
    <mergeCell ref="V65:V81"/>
    <mergeCell ref="W65:W81"/>
    <mergeCell ref="C71:C76"/>
    <mergeCell ref="F71:F76"/>
    <mergeCell ref="G71:G76"/>
    <mergeCell ref="H71:H76"/>
    <mergeCell ref="I71:I76"/>
    <mergeCell ref="K71:K76"/>
    <mergeCell ref="M71:M76"/>
    <mergeCell ref="K65:K70"/>
    <mergeCell ref="M65:M70"/>
    <mergeCell ref="N65:N70"/>
    <mergeCell ref="O65:O70"/>
    <mergeCell ref="P65:P70"/>
    <mergeCell ref="R65:R70"/>
    <mergeCell ref="C65:C70"/>
    <mergeCell ref="F65:F70"/>
    <mergeCell ref="G65:G70"/>
    <mergeCell ref="H65:H70"/>
    <mergeCell ref="I65:I70"/>
    <mergeCell ref="N71:N76"/>
    <mergeCell ref="O71:O76"/>
    <mergeCell ref="P71:P76"/>
    <mergeCell ref="M62:M64"/>
    <mergeCell ref="N62:N64"/>
    <mergeCell ref="O62:O64"/>
    <mergeCell ref="P62:P64"/>
    <mergeCell ref="R62:R64"/>
    <mergeCell ref="U62:U64"/>
    <mergeCell ref="C62:C64"/>
    <mergeCell ref="F62:F64"/>
    <mergeCell ref="G62:G64"/>
    <mergeCell ref="H62:H64"/>
    <mergeCell ref="I62:I64"/>
    <mergeCell ref="K62:K64"/>
    <mergeCell ref="U51:U56"/>
    <mergeCell ref="C51:C56"/>
    <mergeCell ref="F51:F56"/>
    <mergeCell ref="G51:G56"/>
    <mergeCell ref="H51:H56"/>
    <mergeCell ref="I51:I56"/>
    <mergeCell ref="K51:K56"/>
    <mergeCell ref="D44:D50"/>
    <mergeCell ref="K57:K59"/>
    <mergeCell ref="D57:D59"/>
    <mergeCell ref="H57:H59"/>
    <mergeCell ref="I57:I59"/>
    <mergeCell ref="D51:D56"/>
    <mergeCell ref="P32:P43"/>
    <mergeCell ref="R32:R43"/>
    <mergeCell ref="U32:U43"/>
    <mergeCell ref="U26:U31"/>
    <mergeCell ref="V26:V64"/>
    <mergeCell ref="W26:W64"/>
    <mergeCell ref="N26:N31"/>
    <mergeCell ref="O26:O31"/>
    <mergeCell ref="P26:P31"/>
    <mergeCell ref="R26:R31"/>
    <mergeCell ref="N44:N50"/>
    <mergeCell ref="O44:O50"/>
    <mergeCell ref="P44:P50"/>
    <mergeCell ref="R44:R50"/>
    <mergeCell ref="U44:U50"/>
    <mergeCell ref="N57:N59"/>
    <mergeCell ref="O57:O59"/>
    <mergeCell ref="P57:P59"/>
    <mergeCell ref="R57:R59"/>
    <mergeCell ref="U57:U59"/>
    <mergeCell ref="N51:N56"/>
    <mergeCell ref="O51:O56"/>
    <mergeCell ref="P51:P56"/>
    <mergeCell ref="R51:R56"/>
    <mergeCell ref="K32:K43"/>
    <mergeCell ref="K26:K31"/>
    <mergeCell ref="M26:M31"/>
    <mergeCell ref="M32:M43"/>
    <mergeCell ref="N32:N43"/>
    <mergeCell ref="O32:O43"/>
    <mergeCell ref="M44:M50"/>
    <mergeCell ref="M57:M59"/>
    <mergeCell ref="K44:K50"/>
    <mergeCell ref="M51:M56"/>
    <mergeCell ref="B24:B25"/>
    <mergeCell ref="V24:V25"/>
    <mergeCell ref="W24:W25"/>
    <mergeCell ref="B26:B64"/>
    <mergeCell ref="C26:C31"/>
    <mergeCell ref="D26:D31"/>
    <mergeCell ref="F26:F31"/>
    <mergeCell ref="G26:G31"/>
    <mergeCell ref="H26:H31"/>
    <mergeCell ref="I26:I31"/>
    <mergeCell ref="C32:C43"/>
    <mergeCell ref="D32:D43"/>
    <mergeCell ref="F32:F43"/>
    <mergeCell ref="G32:G43"/>
    <mergeCell ref="H32:H43"/>
    <mergeCell ref="I32:I43"/>
    <mergeCell ref="C44:C50"/>
    <mergeCell ref="F44:F50"/>
    <mergeCell ref="G44:G50"/>
    <mergeCell ref="H44:H50"/>
    <mergeCell ref="I44:I50"/>
    <mergeCell ref="C57:C59"/>
    <mergeCell ref="F57:F59"/>
    <mergeCell ref="G57:G59"/>
    <mergeCell ref="M19:M21"/>
    <mergeCell ref="N19:N21"/>
    <mergeCell ref="O19:O21"/>
    <mergeCell ref="P19:P21"/>
    <mergeCell ref="R19:R21"/>
    <mergeCell ref="U19:U21"/>
    <mergeCell ref="C19:C21"/>
    <mergeCell ref="F19:F21"/>
    <mergeCell ref="G19:G21"/>
    <mergeCell ref="H19:H21"/>
    <mergeCell ref="I19:I21"/>
    <mergeCell ref="K19:K21"/>
    <mergeCell ref="D19:D21"/>
    <mergeCell ref="N11:N16"/>
    <mergeCell ref="O11:O16"/>
    <mergeCell ref="P11:P16"/>
    <mergeCell ref="R11:R16"/>
    <mergeCell ref="U11:U16"/>
    <mergeCell ref="U5:U10"/>
    <mergeCell ref="V5:V23"/>
    <mergeCell ref="W5:W23"/>
    <mergeCell ref="N5:N10"/>
    <mergeCell ref="O5:O10"/>
    <mergeCell ref="P5:P10"/>
    <mergeCell ref="R5:R10"/>
    <mergeCell ref="A5:A96"/>
    <mergeCell ref="B5:B23"/>
    <mergeCell ref="C5:C10"/>
    <mergeCell ref="D5:D10"/>
    <mergeCell ref="F5:F10"/>
    <mergeCell ref="G5:G10"/>
    <mergeCell ref="H5:H10"/>
    <mergeCell ref="I5:I10"/>
    <mergeCell ref="M3:M4"/>
    <mergeCell ref="B3:C3"/>
    <mergeCell ref="D3:D4"/>
    <mergeCell ref="F3:F4"/>
    <mergeCell ref="G3:G4"/>
    <mergeCell ref="H3:H4"/>
    <mergeCell ref="I3:I4"/>
    <mergeCell ref="C11:C16"/>
    <mergeCell ref="D11:D16"/>
    <mergeCell ref="F11:F16"/>
    <mergeCell ref="G11:G16"/>
    <mergeCell ref="H11:H16"/>
    <mergeCell ref="I11:I16"/>
    <mergeCell ref="K11:K16"/>
    <mergeCell ref="K5:K10"/>
    <mergeCell ref="M5:M10"/>
    <mergeCell ref="D65:D70"/>
    <mergeCell ref="D71:D76"/>
    <mergeCell ref="D77:D79"/>
    <mergeCell ref="D82:D87"/>
    <mergeCell ref="D88:D93"/>
    <mergeCell ref="E1:K1"/>
    <mergeCell ref="L1:S1"/>
    <mergeCell ref="V1:W1"/>
    <mergeCell ref="E2:E4"/>
    <mergeCell ref="F2:I2"/>
    <mergeCell ref="L2:L4"/>
    <mergeCell ref="M2:P2"/>
    <mergeCell ref="Q2:S2"/>
    <mergeCell ref="J3:J4"/>
    <mergeCell ref="K3:K4"/>
    <mergeCell ref="T3:T4"/>
    <mergeCell ref="U3:U4"/>
    <mergeCell ref="N3:N4"/>
    <mergeCell ref="O3:O4"/>
    <mergeCell ref="Q3:Q4"/>
    <mergeCell ref="R3:R4"/>
    <mergeCell ref="S3:S4"/>
    <mergeCell ref="P3:P4"/>
    <mergeCell ref="M11:M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opLeftCell="A28" zoomScale="84" zoomScaleNormal="84" workbookViewId="0">
      <selection activeCell="R35" sqref="R35:R38"/>
    </sheetView>
  </sheetViews>
  <sheetFormatPr defaultRowHeight="15" x14ac:dyDescent="0.25"/>
  <cols>
    <col min="2" max="2" width="13.42578125" customWidth="1"/>
    <col min="3" max="3" width="21.85546875" customWidth="1"/>
    <col min="4" max="4" width="15.28515625" customWidth="1"/>
    <col min="5" max="5" width="22.5703125" customWidth="1"/>
    <col min="12" max="12" width="25" customWidth="1"/>
    <col min="17" max="17" width="16" customWidth="1"/>
    <col min="20" max="20" width="16.42578125" customWidth="1"/>
    <col min="23" max="23" width="15" bestFit="1" customWidth="1"/>
  </cols>
  <sheetData>
    <row r="1" spans="1:23" s="27" customFormat="1" ht="16.5" thickTop="1" thickBot="1" x14ac:dyDescent="0.3">
      <c r="E1" s="227" t="s">
        <v>84</v>
      </c>
      <c r="F1" s="228"/>
      <c r="G1" s="228"/>
      <c r="H1" s="228"/>
      <c r="I1" s="228"/>
      <c r="J1" s="228"/>
      <c r="K1" s="229"/>
      <c r="L1" s="227" t="s">
        <v>196</v>
      </c>
      <c r="M1" s="228"/>
      <c r="N1" s="228"/>
      <c r="O1" s="228"/>
      <c r="P1" s="228"/>
      <c r="Q1" s="228"/>
      <c r="R1" s="228"/>
      <c r="S1" s="229"/>
      <c r="V1" s="224" t="s">
        <v>200</v>
      </c>
      <c r="W1" s="225"/>
    </row>
    <row r="2" spans="1:23" s="27" customFormat="1" ht="60.75" thickTop="1" x14ac:dyDescent="0.25">
      <c r="D2" s="39" t="s">
        <v>84</v>
      </c>
      <c r="E2" s="230" t="s">
        <v>22</v>
      </c>
      <c r="F2" s="164" t="s">
        <v>195</v>
      </c>
      <c r="G2" s="165"/>
      <c r="H2" s="165"/>
      <c r="I2" s="226"/>
      <c r="J2" s="40"/>
      <c r="K2" s="41"/>
      <c r="L2" s="235" t="s">
        <v>75</v>
      </c>
      <c r="M2" s="164" t="s">
        <v>195</v>
      </c>
      <c r="N2" s="165"/>
      <c r="O2" s="165"/>
      <c r="P2" s="165"/>
      <c r="Q2" s="236" t="s">
        <v>199</v>
      </c>
      <c r="R2" s="237"/>
      <c r="S2" s="238"/>
      <c r="V2" s="45" t="s">
        <v>201</v>
      </c>
      <c r="W2" s="46" t="s">
        <v>198</v>
      </c>
    </row>
    <row r="3" spans="1:23" s="27" customFormat="1" ht="15.75" thickBot="1" x14ac:dyDescent="0.3">
      <c r="A3" s="1"/>
      <c r="B3" s="157" t="s">
        <v>85</v>
      </c>
      <c r="C3" s="157"/>
      <c r="D3" s="169" t="s">
        <v>93</v>
      </c>
      <c r="E3" s="231"/>
      <c r="F3" s="233" t="s">
        <v>191</v>
      </c>
      <c r="G3" s="233" t="s">
        <v>192</v>
      </c>
      <c r="H3" s="233" t="s">
        <v>193</v>
      </c>
      <c r="I3" s="211" t="s">
        <v>194</v>
      </c>
      <c r="J3" s="193" t="s">
        <v>74</v>
      </c>
      <c r="K3" s="205" t="s">
        <v>88</v>
      </c>
      <c r="L3" s="167"/>
      <c r="M3" s="211" t="s">
        <v>191</v>
      </c>
      <c r="N3" s="211" t="s">
        <v>192</v>
      </c>
      <c r="O3" s="211" t="s">
        <v>193</v>
      </c>
      <c r="P3" s="211" t="s">
        <v>194</v>
      </c>
      <c r="Q3" s="195" t="s">
        <v>86</v>
      </c>
      <c r="R3" s="205" t="s">
        <v>76</v>
      </c>
      <c r="S3" s="193" t="s">
        <v>89</v>
      </c>
      <c r="T3" s="195" t="s">
        <v>87</v>
      </c>
      <c r="U3" s="197" t="s">
        <v>77</v>
      </c>
      <c r="V3" s="47">
        <f>V5+V24+V26+V53+V70</f>
        <v>180.30935666666667</v>
      </c>
      <c r="W3" s="50">
        <f>W5+W24+W26+W53+W70</f>
        <v>1863.6493333333335</v>
      </c>
    </row>
    <row r="4" spans="1:23" s="27" customFormat="1" ht="76.5" thickTop="1" thickBot="1" x14ac:dyDescent="0.3">
      <c r="A4" s="36" t="s">
        <v>94</v>
      </c>
      <c r="B4" s="35" t="s">
        <v>21</v>
      </c>
      <c r="C4" s="37" t="s">
        <v>2</v>
      </c>
      <c r="D4" s="156"/>
      <c r="E4" s="232"/>
      <c r="F4" s="234"/>
      <c r="G4" s="234"/>
      <c r="H4" s="234"/>
      <c r="I4" s="212"/>
      <c r="J4" s="239"/>
      <c r="K4" s="206"/>
      <c r="L4" s="168"/>
      <c r="M4" s="212"/>
      <c r="N4" s="212"/>
      <c r="O4" s="212"/>
      <c r="P4" s="212"/>
      <c r="Q4" s="196"/>
      <c r="R4" s="207"/>
      <c r="S4" s="194"/>
      <c r="T4" s="196"/>
      <c r="U4" s="198"/>
      <c r="V4" s="38" t="s">
        <v>190</v>
      </c>
      <c r="W4" s="44" t="s">
        <v>197</v>
      </c>
    </row>
    <row r="5" spans="1:23" s="27" customFormat="1" ht="15.75" thickTop="1" x14ac:dyDescent="0.25">
      <c r="A5" s="170" t="s">
        <v>95</v>
      </c>
      <c r="B5" s="185" t="s">
        <v>7</v>
      </c>
      <c r="C5" s="179" t="s">
        <v>227</v>
      </c>
      <c r="D5" s="154" t="s">
        <v>440</v>
      </c>
      <c r="E5" s="2" t="s">
        <v>228</v>
      </c>
      <c r="F5" s="166">
        <v>8.6999999999999993</v>
      </c>
      <c r="G5" s="166">
        <v>10.6</v>
      </c>
      <c r="H5" s="166">
        <v>40</v>
      </c>
      <c r="I5" s="166">
        <f>(F5*4)+(G5*9)+(H5*4)</f>
        <v>290.2</v>
      </c>
      <c r="J5" s="3">
        <v>50</v>
      </c>
      <c r="K5" s="161">
        <v>200</v>
      </c>
      <c r="L5" s="2" t="s">
        <v>156</v>
      </c>
      <c r="M5" s="166">
        <f>$R$5/$K$5*F5</f>
        <v>8.6999999999999993</v>
      </c>
      <c r="N5" s="166">
        <f>$R$5/$K$5*G5</f>
        <v>10.6</v>
      </c>
      <c r="O5" s="166">
        <f>$R$5/$K$5*H5</f>
        <v>40</v>
      </c>
      <c r="P5" s="166">
        <f>(M5*4)+(N5*9)+(O5*4)</f>
        <v>290.2</v>
      </c>
      <c r="Q5" s="4">
        <f>VLOOKUP(L5,перечень!$B$3:$C$152,2,FALSE)</f>
        <v>35</v>
      </c>
      <c r="R5" s="161">
        <v>200</v>
      </c>
      <c r="S5" s="3">
        <f t="shared" ref="S5:S10" si="0">$R$5*J5/$K$5</f>
        <v>50</v>
      </c>
      <c r="T5" s="5">
        <f>Q5/1000*S5</f>
        <v>1.7500000000000002</v>
      </c>
      <c r="U5" s="202">
        <f>SUM(T5:T10)</f>
        <v>11.4611</v>
      </c>
      <c r="V5" s="213">
        <f>SUM(U5:U23)</f>
        <v>49.764689999999995</v>
      </c>
      <c r="W5" s="208">
        <f>SUM(P5:P23)</f>
        <v>678.44800000000009</v>
      </c>
    </row>
    <row r="6" spans="1:23" s="27" customFormat="1" x14ac:dyDescent="0.25">
      <c r="A6" s="171"/>
      <c r="B6" s="186"/>
      <c r="C6" s="180"/>
      <c r="D6" s="155"/>
      <c r="E6" s="6" t="s">
        <v>117</v>
      </c>
      <c r="F6" s="167"/>
      <c r="G6" s="167"/>
      <c r="H6" s="167"/>
      <c r="I6" s="167"/>
      <c r="J6" s="7">
        <v>106</v>
      </c>
      <c r="K6" s="162"/>
      <c r="L6" s="6" t="s">
        <v>117</v>
      </c>
      <c r="M6" s="167"/>
      <c r="N6" s="167"/>
      <c r="O6" s="167"/>
      <c r="P6" s="167"/>
      <c r="Q6" s="8">
        <f>VLOOKUP(L6,перечень!$B$3:$C$152,2,FALSE)</f>
        <v>61.85</v>
      </c>
      <c r="R6" s="162"/>
      <c r="S6" s="7">
        <f t="shared" si="0"/>
        <v>106</v>
      </c>
      <c r="T6" s="9">
        <f t="shared" ref="T6:T16" si="1">Q6/1000*S6</f>
        <v>6.5560999999999998</v>
      </c>
      <c r="U6" s="203"/>
      <c r="V6" s="217"/>
      <c r="W6" s="209"/>
    </row>
    <row r="7" spans="1:23" s="27" customFormat="1" x14ac:dyDescent="0.25">
      <c r="A7" s="171"/>
      <c r="B7" s="186"/>
      <c r="C7" s="180"/>
      <c r="D7" s="155"/>
      <c r="E7" s="6" t="s">
        <v>123</v>
      </c>
      <c r="F7" s="167"/>
      <c r="G7" s="167"/>
      <c r="H7" s="167"/>
      <c r="I7" s="167"/>
      <c r="J7" s="7">
        <v>10</v>
      </c>
      <c r="K7" s="162"/>
      <c r="L7" s="6" t="s">
        <v>138</v>
      </c>
      <c r="M7" s="167"/>
      <c r="N7" s="167"/>
      <c r="O7" s="167"/>
      <c r="P7" s="167"/>
      <c r="Q7" s="8">
        <f>VLOOKUP(L7,перечень!$B$3:$C$152,2,FALSE)</f>
        <v>95</v>
      </c>
      <c r="R7" s="162"/>
      <c r="S7" s="7">
        <f t="shared" si="0"/>
        <v>10</v>
      </c>
      <c r="T7" s="9">
        <f t="shared" si="1"/>
        <v>0.95</v>
      </c>
      <c r="U7" s="203"/>
      <c r="V7" s="217"/>
      <c r="W7" s="209"/>
    </row>
    <row r="8" spans="1:23" s="27" customFormat="1" x14ac:dyDescent="0.25">
      <c r="A8" s="171"/>
      <c r="B8" s="186"/>
      <c r="C8" s="180"/>
      <c r="D8" s="155"/>
      <c r="E8" s="6" t="s">
        <v>138</v>
      </c>
      <c r="F8" s="167"/>
      <c r="G8" s="167"/>
      <c r="H8" s="167"/>
      <c r="I8" s="167"/>
      <c r="J8" s="7">
        <v>3</v>
      </c>
      <c r="K8" s="162"/>
      <c r="L8" s="6" t="s">
        <v>123</v>
      </c>
      <c r="M8" s="167"/>
      <c r="N8" s="167"/>
      <c r="O8" s="167"/>
      <c r="P8" s="167"/>
      <c r="Q8" s="8">
        <f>VLOOKUP(L8,перечень!$B$3:$C$152,2,FALSE)</f>
        <v>735</v>
      </c>
      <c r="R8" s="162"/>
      <c r="S8" s="7">
        <f t="shared" si="0"/>
        <v>3</v>
      </c>
      <c r="T8" s="9">
        <f t="shared" si="1"/>
        <v>2.2050000000000001</v>
      </c>
      <c r="U8" s="203"/>
      <c r="V8" s="217"/>
      <c r="W8" s="209"/>
    </row>
    <row r="9" spans="1:23" s="27" customFormat="1" x14ac:dyDescent="0.25">
      <c r="A9" s="171"/>
      <c r="B9" s="186"/>
      <c r="C9" s="180"/>
      <c r="D9" s="155"/>
      <c r="E9" s="6" t="s">
        <v>137</v>
      </c>
      <c r="F9" s="167"/>
      <c r="G9" s="167"/>
      <c r="H9" s="167"/>
      <c r="I9" s="167"/>
      <c r="J9" s="7">
        <v>1</v>
      </c>
      <c r="K9" s="162"/>
      <c r="L9" s="6">
        <v>0</v>
      </c>
      <c r="M9" s="167"/>
      <c r="N9" s="167"/>
      <c r="O9" s="167"/>
      <c r="P9" s="167"/>
      <c r="Q9" s="8">
        <f>VLOOKUP(L9,перечень!$B$3:$C$152,2,FALSE)</f>
        <v>0</v>
      </c>
      <c r="R9" s="162"/>
      <c r="S9" s="7">
        <f t="shared" si="0"/>
        <v>1</v>
      </c>
      <c r="T9" s="9">
        <f t="shared" si="1"/>
        <v>0</v>
      </c>
      <c r="U9" s="203"/>
      <c r="V9" s="217"/>
      <c r="W9" s="209"/>
    </row>
    <row r="10" spans="1:23" s="27" customFormat="1" ht="15.75" thickBot="1" x14ac:dyDescent="0.3">
      <c r="A10" s="171"/>
      <c r="B10" s="186"/>
      <c r="C10" s="181"/>
      <c r="D10" s="156"/>
      <c r="E10" s="10"/>
      <c r="F10" s="168"/>
      <c r="G10" s="168"/>
      <c r="H10" s="168"/>
      <c r="I10" s="168"/>
      <c r="J10" s="11"/>
      <c r="K10" s="163"/>
      <c r="L10" s="6">
        <v>0</v>
      </c>
      <c r="M10" s="168"/>
      <c r="N10" s="168"/>
      <c r="O10" s="168"/>
      <c r="P10" s="168"/>
      <c r="Q10" s="12">
        <f>VLOOKUP(L10,перечень!$B$3:$C$152,2,FALSE)</f>
        <v>0</v>
      </c>
      <c r="R10" s="163"/>
      <c r="S10" s="11">
        <f t="shared" si="0"/>
        <v>0</v>
      </c>
      <c r="T10" s="13">
        <f t="shared" si="1"/>
        <v>0</v>
      </c>
      <c r="U10" s="204"/>
      <c r="V10" s="217"/>
      <c r="W10" s="209"/>
    </row>
    <row r="11" spans="1:23" s="27" customFormat="1" ht="15.75" customHeight="1" thickTop="1" x14ac:dyDescent="0.25">
      <c r="A11" s="171"/>
      <c r="B11" s="186"/>
      <c r="C11" s="179" t="s">
        <v>325</v>
      </c>
      <c r="D11" s="154" t="s">
        <v>441</v>
      </c>
      <c r="E11" s="2" t="s">
        <v>143</v>
      </c>
      <c r="F11" s="166">
        <v>12.5</v>
      </c>
      <c r="G11" s="166">
        <v>18</v>
      </c>
      <c r="H11" s="166">
        <v>53.5</v>
      </c>
      <c r="I11" s="166">
        <f>(F11*4)+(G11*9)+(H11*4)</f>
        <v>426</v>
      </c>
      <c r="J11" s="3">
        <v>40</v>
      </c>
      <c r="K11" s="161">
        <v>1000</v>
      </c>
      <c r="L11" s="6" t="s">
        <v>143</v>
      </c>
      <c r="M11" s="166">
        <f>$R$11/$K$11*F11</f>
        <v>2.5</v>
      </c>
      <c r="N11" s="166">
        <f>$R$11/$K$11*G11</f>
        <v>3.6</v>
      </c>
      <c r="O11" s="166">
        <f>$R$11/$K$11*H11</f>
        <v>10.700000000000001</v>
      </c>
      <c r="P11" s="166">
        <f>(M11*4)+(N11*9)+(O11*4)</f>
        <v>85.2</v>
      </c>
      <c r="Q11" s="4">
        <f>VLOOKUP(L11,перечень!$B$3:$C$152,2,FALSE)</f>
        <v>780</v>
      </c>
      <c r="R11" s="161">
        <v>200</v>
      </c>
      <c r="S11" s="3">
        <f t="shared" ref="S11:S16" si="2">$R$11*J11/$K$11</f>
        <v>8</v>
      </c>
      <c r="T11" s="5">
        <f>Q11/1000*S11</f>
        <v>6.24</v>
      </c>
      <c r="U11" s="202">
        <f>SUM(T11:T16)</f>
        <v>6.4215900000000001</v>
      </c>
      <c r="V11" s="217"/>
      <c r="W11" s="209"/>
    </row>
    <row r="12" spans="1:23" s="27" customFormat="1" x14ac:dyDescent="0.25">
      <c r="A12" s="171"/>
      <c r="B12" s="186"/>
      <c r="C12" s="180"/>
      <c r="D12" s="155"/>
      <c r="E12" s="6" t="s">
        <v>138</v>
      </c>
      <c r="F12" s="167"/>
      <c r="G12" s="167"/>
      <c r="H12" s="167"/>
      <c r="I12" s="167"/>
      <c r="J12" s="7">
        <v>7</v>
      </c>
      <c r="K12" s="162"/>
      <c r="L12" s="6" t="s">
        <v>117</v>
      </c>
      <c r="M12" s="167"/>
      <c r="N12" s="167"/>
      <c r="O12" s="167"/>
      <c r="P12" s="167"/>
      <c r="Q12" s="8">
        <f>VLOOKUP(L12,перечень!$B$3:$C$152,2,FALSE)</f>
        <v>61.85</v>
      </c>
      <c r="R12" s="162"/>
      <c r="S12" s="7">
        <f t="shared" si="2"/>
        <v>1.4</v>
      </c>
      <c r="T12" s="9">
        <f t="shared" si="1"/>
        <v>8.659E-2</v>
      </c>
      <c r="U12" s="203"/>
      <c r="V12" s="217"/>
      <c r="W12" s="209"/>
    </row>
    <row r="13" spans="1:23" s="27" customFormat="1" x14ac:dyDescent="0.25">
      <c r="A13" s="171"/>
      <c r="B13" s="186"/>
      <c r="C13" s="180"/>
      <c r="D13" s="155"/>
      <c r="E13" s="6" t="s">
        <v>117</v>
      </c>
      <c r="F13" s="167"/>
      <c r="G13" s="167"/>
      <c r="H13" s="167"/>
      <c r="I13" s="167"/>
      <c r="J13" s="7">
        <v>5</v>
      </c>
      <c r="K13" s="162"/>
      <c r="L13" s="6" t="s">
        <v>138</v>
      </c>
      <c r="M13" s="167"/>
      <c r="N13" s="167"/>
      <c r="O13" s="167"/>
      <c r="P13" s="167"/>
      <c r="Q13" s="8">
        <f>VLOOKUP(L13,перечень!$B$3:$C$152,2,FALSE)</f>
        <v>95</v>
      </c>
      <c r="R13" s="162"/>
      <c r="S13" s="7">
        <f t="shared" si="2"/>
        <v>1</v>
      </c>
      <c r="T13" s="9">
        <f t="shared" si="1"/>
        <v>9.5000000000000001E-2</v>
      </c>
      <c r="U13" s="203"/>
      <c r="V13" s="217"/>
      <c r="W13" s="209"/>
    </row>
    <row r="14" spans="1:23" s="27" customFormat="1" x14ac:dyDescent="0.25">
      <c r="A14" s="171"/>
      <c r="B14" s="186"/>
      <c r="C14" s="180"/>
      <c r="D14" s="155"/>
      <c r="E14" s="6"/>
      <c r="F14" s="167"/>
      <c r="G14" s="167"/>
      <c r="H14" s="167"/>
      <c r="I14" s="167"/>
      <c r="J14" s="7">
        <v>0</v>
      </c>
      <c r="K14" s="162"/>
      <c r="L14" s="6">
        <v>0</v>
      </c>
      <c r="M14" s="167"/>
      <c r="N14" s="167"/>
      <c r="O14" s="167"/>
      <c r="P14" s="167"/>
      <c r="Q14" s="8">
        <f>VLOOKUP(L14,перечень!$B$3:$C$152,2,FALSE)</f>
        <v>0</v>
      </c>
      <c r="R14" s="162"/>
      <c r="S14" s="7">
        <f t="shared" si="2"/>
        <v>0</v>
      </c>
      <c r="T14" s="9">
        <f t="shared" si="1"/>
        <v>0</v>
      </c>
      <c r="U14" s="203"/>
      <c r="V14" s="217"/>
      <c r="W14" s="209"/>
    </row>
    <row r="15" spans="1:23" s="27" customFormat="1" x14ac:dyDescent="0.25">
      <c r="A15" s="171"/>
      <c r="B15" s="186"/>
      <c r="C15" s="180"/>
      <c r="D15" s="155"/>
      <c r="E15" s="6"/>
      <c r="F15" s="167"/>
      <c r="G15" s="167"/>
      <c r="H15" s="167"/>
      <c r="I15" s="167"/>
      <c r="J15" s="7">
        <v>0</v>
      </c>
      <c r="K15" s="162"/>
      <c r="L15" s="6">
        <v>0</v>
      </c>
      <c r="M15" s="167"/>
      <c r="N15" s="167"/>
      <c r="O15" s="167"/>
      <c r="P15" s="167"/>
      <c r="Q15" s="8">
        <f>VLOOKUP(L15,перечень!$B$3:$C$152,2,FALSE)</f>
        <v>0</v>
      </c>
      <c r="R15" s="162"/>
      <c r="S15" s="7">
        <f t="shared" si="2"/>
        <v>0</v>
      </c>
      <c r="T15" s="9">
        <f t="shared" si="1"/>
        <v>0</v>
      </c>
      <c r="U15" s="203"/>
      <c r="V15" s="217"/>
      <c r="W15" s="209"/>
    </row>
    <row r="16" spans="1:23" s="27" customFormat="1" ht="15.75" thickBot="1" x14ac:dyDescent="0.3">
      <c r="A16" s="171"/>
      <c r="B16" s="186"/>
      <c r="C16" s="181"/>
      <c r="D16" s="156"/>
      <c r="E16" s="10"/>
      <c r="F16" s="168"/>
      <c r="G16" s="168"/>
      <c r="H16" s="168"/>
      <c r="I16" s="168"/>
      <c r="J16" s="11">
        <v>0</v>
      </c>
      <c r="K16" s="163"/>
      <c r="L16" s="10">
        <v>0</v>
      </c>
      <c r="M16" s="168"/>
      <c r="N16" s="168"/>
      <c r="O16" s="168"/>
      <c r="P16" s="168"/>
      <c r="Q16" s="12">
        <f>VLOOKUP(L16,перечень!$B$3:$C$152,2,FALSE)</f>
        <v>0</v>
      </c>
      <c r="R16" s="163"/>
      <c r="S16" s="11">
        <f t="shared" si="2"/>
        <v>0</v>
      </c>
      <c r="T16" s="13">
        <f t="shared" si="1"/>
        <v>0</v>
      </c>
      <c r="U16" s="204"/>
      <c r="V16" s="217"/>
      <c r="W16" s="209"/>
    </row>
    <row r="17" spans="1:23" s="27" customFormat="1" ht="31.5" thickTop="1" thickBot="1" x14ac:dyDescent="0.3">
      <c r="A17" s="171"/>
      <c r="B17" s="186"/>
      <c r="C17" s="53" t="s">
        <v>452</v>
      </c>
      <c r="D17" s="31" t="s">
        <v>203</v>
      </c>
      <c r="E17" s="96" t="s">
        <v>105</v>
      </c>
      <c r="F17" s="42">
        <v>0.9</v>
      </c>
      <c r="G17" s="42">
        <v>0.2</v>
      </c>
      <c r="H17" s="42">
        <v>8.1</v>
      </c>
      <c r="I17" s="42">
        <f>(F17*4)+(G17*9)+(H17*4)</f>
        <v>37.799999999999997</v>
      </c>
      <c r="J17" s="98">
        <v>100</v>
      </c>
      <c r="K17" s="17">
        <v>100</v>
      </c>
      <c r="L17" s="96" t="s">
        <v>105</v>
      </c>
      <c r="M17" s="42">
        <f>$R$17/$K$17*F17</f>
        <v>0.9</v>
      </c>
      <c r="N17" s="42">
        <f>$R$17/$K$17*G17</f>
        <v>0.2</v>
      </c>
      <c r="O17" s="42">
        <f>$R$17/$K$17*H17</f>
        <v>8.1</v>
      </c>
      <c r="P17" s="42">
        <f>(M17*4)+(N17*9)+(O17*4)</f>
        <v>37.799999999999997</v>
      </c>
      <c r="Q17" s="100">
        <f>VLOOKUP(L17,перечень!$B$3:$C$152,2,FALSE)</f>
        <v>180</v>
      </c>
      <c r="R17" s="17">
        <v>100</v>
      </c>
      <c r="S17" s="98">
        <f>$R$17*J17/$K$17</f>
        <v>100</v>
      </c>
      <c r="T17" s="101">
        <f>Q17/1000*S17</f>
        <v>18</v>
      </c>
      <c r="U17" s="43">
        <f>SUM(T17)</f>
        <v>18</v>
      </c>
      <c r="V17" s="217"/>
      <c r="W17" s="209"/>
    </row>
    <row r="18" spans="1:23" s="27" customFormat="1" ht="61.5" thickTop="1" thickBot="1" x14ac:dyDescent="0.3">
      <c r="A18" s="171"/>
      <c r="B18" s="186"/>
      <c r="C18" s="53" t="s">
        <v>215</v>
      </c>
      <c r="D18" s="54" t="s">
        <v>442</v>
      </c>
      <c r="E18" s="96" t="s">
        <v>123</v>
      </c>
      <c r="F18" s="42">
        <v>0.1</v>
      </c>
      <c r="G18" s="42">
        <v>7.2</v>
      </c>
      <c r="H18" s="42">
        <v>0.1</v>
      </c>
      <c r="I18" s="42">
        <f>(F18*4)+(G18*9)+(H18*4)</f>
        <v>65.600000000000009</v>
      </c>
      <c r="J18" s="98">
        <v>10</v>
      </c>
      <c r="K18" s="17">
        <v>10</v>
      </c>
      <c r="L18" s="99" t="s">
        <v>123</v>
      </c>
      <c r="M18" s="42">
        <f>$R$18/$K$18*F18</f>
        <v>0.1</v>
      </c>
      <c r="N18" s="42">
        <f>$R$18/$K$18*G18</f>
        <v>7.2</v>
      </c>
      <c r="O18" s="42">
        <f>$R$18/$K$18*H18</f>
        <v>0.1</v>
      </c>
      <c r="P18" s="42">
        <f t="shared" ref="P18" si="3">(M18*4)+(N18*9)+(O18*4)</f>
        <v>65.600000000000009</v>
      </c>
      <c r="Q18" s="100">
        <f>VLOOKUP(L18,перечень!$B$3:$C$152,2,FALSE)</f>
        <v>735</v>
      </c>
      <c r="R18" s="17">
        <v>10</v>
      </c>
      <c r="S18" s="98">
        <f>$R$18*J18/$K$18</f>
        <v>10</v>
      </c>
      <c r="T18" s="101">
        <f t="shared" ref="T18:T75" si="4">Q18/1000*S18</f>
        <v>7.35</v>
      </c>
      <c r="U18" s="43">
        <f>SUM(T18)</f>
        <v>7.35</v>
      </c>
      <c r="V18" s="217"/>
      <c r="W18" s="209"/>
    </row>
    <row r="19" spans="1:23" s="27" customFormat="1" ht="15.75" thickTop="1" x14ac:dyDescent="0.25">
      <c r="A19" s="171"/>
      <c r="B19" s="186"/>
      <c r="C19" s="182" t="s">
        <v>78</v>
      </c>
      <c r="D19" s="28"/>
      <c r="E19" s="2"/>
      <c r="F19" s="166"/>
      <c r="G19" s="166"/>
      <c r="H19" s="166"/>
      <c r="I19" s="166">
        <f>(F19*4)+(G19*9)+(H19*4)</f>
        <v>0</v>
      </c>
      <c r="J19" s="3">
        <v>50</v>
      </c>
      <c r="K19" s="161">
        <v>100</v>
      </c>
      <c r="L19" s="2">
        <v>0</v>
      </c>
      <c r="M19" s="166">
        <f>$R$19/$K$19*F19</f>
        <v>0</v>
      </c>
      <c r="N19" s="166">
        <f>$R$19/$K$19*G19</f>
        <v>0</v>
      </c>
      <c r="O19" s="166">
        <f>$R$19/$K$19*H19</f>
        <v>0</v>
      </c>
      <c r="P19" s="166">
        <f>(M19*4)+(N19*9)+(O19*4)</f>
        <v>0</v>
      </c>
      <c r="Q19" s="4">
        <f>VLOOKUP(L19,перечень!$B$3:$C$152,2,FALSE)</f>
        <v>0</v>
      </c>
      <c r="R19" s="161">
        <v>250</v>
      </c>
      <c r="S19" s="3">
        <f>$R$19*J19/$K$19</f>
        <v>125</v>
      </c>
      <c r="T19" s="5">
        <f t="shared" si="4"/>
        <v>0</v>
      </c>
      <c r="U19" s="202">
        <f>SUM(T19:T21)</f>
        <v>0</v>
      </c>
      <c r="V19" s="217"/>
      <c r="W19" s="209"/>
    </row>
    <row r="20" spans="1:23" s="27" customFormat="1" x14ac:dyDescent="0.25">
      <c r="A20" s="171"/>
      <c r="B20" s="186"/>
      <c r="C20" s="183"/>
      <c r="D20" s="29"/>
      <c r="E20" s="6"/>
      <c r="F20" s="167"/>
      <c r="G20" s="167"/>
      <c r="H20" s="167"/>
      <c r="I20" s="167"/>
      <c r="J20" s="7">
        <v>50</v>
      </c>
      <c r="K20" s="162"/>
      <c r="L20" s="6">
        <v>0</v>
      </c>
      <c r="M20" s="167"/>
      <c r="N20" s="167"/>
      <c r="O20" s="167"/>
      <c r="P20" s="167"/>
      <c r="Q20" s="8">
        <f>VLOOKUP(L20,перечень!$B$3:$C$152,2,FALSE)</f>
        <v>0</v>
      </c>
      <c r="R20" s="162"/>
      <c r="S20" s="7">
        <f>$R$19*J20/$K$19</f>
        <v>125</v>
      </c>
      <c r="T20" s="9">
        <f t="shared" si="4"/>
        <v>0</v>
      </c>
      <c r="U20" s="203"/>
      <c r="V20" s="217"/>
      <c r="W20" s="209"/>
    </row>
    <row r="21" spans="1:23" s="27" customFormat="1" ht="15.75" thickBot="1" x14ac:dyDescent="0.3">
      <c r="A21" s="171"/>
      <c r="B21" s="186"/>
      <c r="C21" s="184"/>
      <c r="D21" s="30"/>
      <c r="E21" s="10"/>
      <c r="F21" s="168"/>
      <c r="G21" s="168"/>
      <c r="H21" s="168"/>
      <c r="I21" s="168"/>
      <c r="J21" s="11">
        <v>50</v>
      </c>
      <c r="K21" s="163"/>
      <c r="L21" s="10">
        <v>0</v>
      </c>
      <c r="M21" s="168"/>
      <c r="N21" s="168"/>
      <c r="O21" s="168"/>
      <c r="P21" s="168"/>
      <c r="Q21" s="12">
        <f>VLOOKUP(L21,перечень!$B$3:$C$152,2,FALSE)</f>
        <v>0</v>
      </c>
      <c r="R21" s="163"/>
      <c r="S21" s="11">
        <f>$R$19*J21/$K$19</f>
        <v>125</v>
      </c>
      <c r="T21" s="13">
        <f t="shared" si="4"/>
        <v>0</v>
      </c>
      <c r="U21" s="204"/>
      <c r="V21" s="217"/>
      <c r="W21" s="209"/>
    </row>
    <row r="22" spans="1:23" s="27" customFormat="1" ht="16.5" thickTop="1" thickBot="1" x14ac:dyDescent="0.3">
      <c r="A22" s="171"/>
      <c r="B22" s="186"/>
      <c r="C22" s="14" t="s">
        <v>204</v>
      </c>
      <c r="D22" s="31" t="s">
        <v>205</v>
      </c>
      <c r="E22" s="15" t="s">
        <v>204</v>
      </c>
      <c r="F22" s="42">
        <v>8.1</v>
      </c>
      <c r="G22" s="42">
        <v>3.4</v>
      </c>
      <c r="H22" s="42">
        <v>42.2</v>
      </c>
      <c r="I22" s="42">
        <f>(F22*4)+(G22*9)+(H22*4)</f>
        <v>231.8</v>
      </c>
      <c r="J22" s="16">
        <v>100</v>
      </c>
      <c r="K22" s="17">
        <v>100</v>
      </c>
      <c r="L22" s="6" t="s">
        <v>125</v>
      </c>
      <c r="M22" s="42">
        <f>$R$22/$K$22*F22</f>
        <v>2.9159999999999999</v>
      </c>
      <c r="N22" s="42">
        <f>$R$22/$K$22*G22</f>
        <v>1.224</v>
      </c>
      <c r="O22" s="42">
        <f>$R$22/$K$22*H22</f>
        <v>15.192</v>
      </c>
      <c r="P22" s="42">
        <f>(M22*4)+(N22*9)+(O22*4)</f>
        <v>83.448000000000008</v>
      </c>
      <c r="Q22" s="18">
        <f>VLOOKUP(L22,перечень!$B$3:$C$152,2,FALSE)</f>
        <v>88</v>
      </c>
      <c r="R22" s="17">
        <v>36</v>
      </c>
      <c r="S22" s="16">
        <f>$R$22*J22/$K$22</f>
        <v>36</v>
      </c>
      <c r="T22" s="19">
        <f t="shared" si="4"/>
        <v>3.1679999999999997</v>
      </c>
      <c r="U22" s="43">
        <f>SUM(T22)</f>
        <v>3.1679999999999997</v>
      </c>
      <c r="V22" s="217"/>
      <c r="W22" s="209"/>
    </row>
    <row r="23" spans="1:23" s="27" customFormat="1" ht="16.5" thickTop="1" thickBot="1" x14ac:dyDescent="0.3">
      <c r="A23" s="171"/>
      <c r="B23" s="187"/>
      <c r="C23" s="14" t="s">
        <v>124</v>
      </c>
      <c r="D23" s="31" t="s">
        <v>205</v>
      </c>
      <c r="E23" s="15" t="s">
        <v>206</v>
      </c>
      <c r="F23" s="42">
        <v>6.6</v>
      </c>
      <c r="G23" s="42">
        <v>5.2</v>
      </c>
      <c r="H23" s="42">
        <v>39.799999999999997</v>
      </c>
      <c r="I23" s="42">
        <f>(F23*4)+(G23*9)+(H23*4)</f>
        <v>232.39999999999998</v>
      </c>
      <c r="J23" s="16">
        <v>100</v>
      </c>
      <c r="K23" s="17">
        <v>100</v>
      </c>
      <c r="L23" s="15" t="s">
        <v>124</v>
      </c>
      <c r="M23" s="42">
        <f>$R$23/$K$23*F23</f>
        <v>3.3</v>
      </c>
      <c r="N23" s="42">
        <f>$R$23/$K$23*G23</f>
        <v>2.6</v>
      </c>
      <c r="O23" s="42">
        <f>$R$23/$K$23*H23</f>
        <v>19.899999999999999</v>
      </c>
      <c r="P23" s="42">
        <f>(M23*4)+(N23*9)+(O23*4)</f>
        <v>116.19999999999999</v>
      </c>
      <c r="Q23" s="18">
        <f>VLOOKUP(L23,перечень!$B$3:$C$152,2,FALSE)</f>
        <v>67.28</v>
      </c>
      <c r="R23" s="17">
        <v>50</v>
      </c>
      <c r="S23" s="16">
        <f>$R$23*J23/$K$23</f>
        <v>50</v>
      </c>
      <c r="T23" s="19">
        <f t="shared" si="4"/>
        <v>3.3640000000000003</v>
      </c>
      <c r="U23" s="43">
        <f t="shared" ref="U23:U25" si="5">SUM(T23)</f>
        <v>3.3640000000000003</v>
      </c>
      <c r="V23" s="214"/>
      <c r="W23" s="210"/>
    </row>
    <row r="24" spans="1:23" s="27" customFormat="1" ht="16.5" thickTop="1" thickBot="1" x14ac:dyDescent="0.3">
      <c r="A24" s="171"/>
      <c r="B24" s="188" t="s">
        <v>80</v>
      </c>
      <c r="C24" s="14" t="s">
        <v>298</v>
      </c>
      <c r="D24" s="31" t="s">
        <v>205</v>
      </c>
      <c r="E24" s="15" t="s">
        <v>299</v>
      </c>
      <c r="F24" s="42">
        <v>0</v>
      </c>
      <c r="G24" s="42">
        <v>0</v>
      </c>
      <c r="H24" s="42">
        <v>0</v>
      </c>
      <c r="I24" s="42">
        <f>(F24*4)+(G24*9)+(H24*4)</f>
        <v>0</v>
      </c>
      <c r="J24" s="16">
        <v>100</v>
      </c>
      <c r="K24" s="17">
        <v>100</v>
      </c>
      <c r="L24" s="15" t="s">
        <v>298</v>
      </c>
      <c r="M24" s="42">
        <f>$R$24/$K$24*F24</f>
        <v>0</v>
      </c>
      <c r="N24" s="42">
        <f>$R$24/$K$24*G24</f>
        <v>0</v>
      </c>
      <c r="O24" s="42">
        <f>$R$24/$K$24*H24</f>
        <v>0</v>
      </c>
      <c r="P24" s="42">
        <f>(M24*4)+(N24*9)+(O24*4)</f>
        <v>0</v>
      </c>
      <c r="Q24" s="18">
        <f>VLOOKUP(L24,перечень!$B$3:$C$152,2,FALSE)</f>
        <v>14.76</v>
      </c>
      <c r="R24" s="17">
        <v>200</v>
      </c>
      <c r="S24" s="16">
        <f>$R$24*J24/$K$24</f>
        <v>200</v>
      </c>
      <c r="T24" s="19">
        <f t="shared" si="4"/>
        <v>2.952</v>
      </c>
      <c r="U24" s="43">
        <f t="shared" si="5"/>
        <v>2.952</v>
      </c>
      <c r="V24" s="213">
        <f>SUM(U24:U25)</f>
        <v>2.952</v>
      </c>
      <c r="W24" s="208">
        <f>SUM(P24:P25)</f>
        <v>0</v>
      </c>
    </row>
    <row r="25" spans="1:23" s="27" customFormat="1" ht="16.5" thickTop="1" thickBot="1" x14ac:dyDescent="0.3">
      <c r="A25" s="171"/>
      <c r="B25" s="189"/>
      <c r="C25" s="14" t="s">
        <v>4</v>
      </c>
      <c r="D25" s="31"/>
      <c r="E25" s="15"/>
      <c r="F25" s="42"/>
      <c r="G25" s="42"/>
      <c r="H25" s="42"/>
      <c r="I25" s="42">
        <f>(F25*4)+(G25*9)+(H25*4)</f>
        <v>0</v>
      </c>
      <c r="J25" s="16">
        <v>50</v>
      </c>
      <c r="K25" s="17">
        <v>50</v>
      </c>
      <c r="L25" s="15"/>
      <c r="M25" s="42">
        <f>$R$25/$K$25*F25</f>
        <v>0</v>
      </c>
      <c r="N25" s="42">
        <f>$R$25/$K$25*G25</f>
        <v>0</v>
      </c>
      <c r="O25" s="42">
        <f>$R$25/$K$25*H25</f>
        <v>0</v>
      </c>
      <c r="P25" s="42">
        <f>(M25*4)+(N25*9)+(O25*4)</f>
        <v>0</v>
      </c>
      <c r="Q25" s="18">
        <f>VLOOKUP(L25,перечень!$B$3:$C$152,2,FALSE)</f>
        <v>0</v>
      </c>
      <c r="R25" s="17">
        <v>0</v>
      </c>
      <c r="S25" s="16">
        <f>$R$25*J25/$K$25</f>
        <v>0</v>
      </c>
      <c r="T25" s="19">
        <f t="shared" si="4"/>
        <v>0</v>
      </c>
      <c r="U25" s="43">
        <f t="shared" si="5"/>
        <v>0</v>
      </c>
      <c r="V25" s="214"/>
      <c r="W25" s="210"/>
    </row>
    <row r="26" spans="1:23" s="27" customFormat="1" ht="15.75" customHeight="1" thickTop="1" x14ac:dyDescent="0.25">
      <c r="A26" s="171"/>
      <c r="B26" s="185" t="s">
        <v>79</v>
      </c>
      <c r="C26" s="183" t="s">
        <v>291</v>
      </c>
      <c r="D26" s="155" t="s">
        <v>414</v>
      </c>
      <c r="E26" s="6" t="s">
        <v>292</v>
      </c>
      <c r="F26" s="167">
        <v>0.4</v>
      </c>
      <c r="G26" s="167">
        <v>0</v>
      </c>
      <c r="H26" s="167">
        <v>2.5</v>
      </c>
      <c r="I26" s="167">
        <f>(H26*4)+(G26*9)+(F26*4)</f>
        <v>11.6</v>
      </c>
      <c r="J26" s="7">
        <v>67.8</v>
      </c>
      <c r="K26" s="162">
        <v>60</v>
      </c>
      <c r="L26" s="6" t="s">
        <v>116</v>
      </c>
      <c r="M26" s="166">
        <f>$R$26/$K$26*F26</f>
        <v>0.66666666666666674</v>
      </c>
      <c r="N26" s="166">
        <f>$R$26/$K$26*G26</f>
        <v>0</v>
      </c>
      <c r="O26" s="166">
        <f>$R$26/$K$26*H26</f>
        <v>4.166666666666667</v>
      </c>
      <c r="P26" s="166">
        <f t="shared" ref="P26" si="6">(M26*4)+(N26*9)+(O26*4)</f>
        <v>19.333333333333336</v>
      </c>
      <c r="Q26" s="4">
        <f>VLOOKUP(L26,перечень!$B$3:$C$152,2,FALSE)</f>
        <v>320</v>
      </c>
      <c r="R26" s="161">
        <v>100</v>
      </c>
      <c r="S26" s="3">
        <f>$R$26*J26/$K$26</f>
        <v>113</v>
      </c>
      <c r="T26" s="5">
        <f t="shared" si="4"/>
        <v>36.160000000000004</v>
      </c>
      <c r="U26" s="202">
        <f>SUM(T26:T28)</f>
        <v>36.160000000000004</v>
      </c>
      <c r="V26" s="213">
        <f>SUM(U26:U52)</f>
        <v>127.59266666666669</v>
      </c>
      <c r="W26" s="208">
        <f>SUM(P26:P52)</f>
        <v>1185.2013333333334</v>
      </c>
    </row>
    <row r="27" spans="1:23" s="27" customFormat="1" x14ac:dyDescent="0.25">
      <c r="A27" s="171"/>
      <c r="B27" s="186"/>
      <c r="C27" s="183"/>
      <c r="D27" s="155"/>
      <c r="E27" s="6"/>
      <c r="F27" s="167"/>
      <c r="G27" s="167"/>
      <c r="H27" s="167"/>
      <c r="I27" s="167"/>
      <c r="J27" s="7">
        <v>15</v>
      </c>
      <c r="K27" s="162"/>
      <c r="L27" s="6">
        <v>0</v>
      </c>
      <c r="M27" s="167"/>
      <c r="N27" s="167"/>
      <c r="O27" s="167"/>
      <c r="P27" s="167"/>
      <c r="Q27" s="8">
        <f>VLOOKUP(L27,перечень!$B$3:$C$152,2,FALSE)</f>
        <v>0</v>
      </c>
      <c r="R27" s="162"/>
      <c r="S27" s="7">
        <f>$R$26*J27/$K$26</f>
        <v>25</v>
      </c>
      <c r="T27" s="9">
        <f t="shared" si="4"/>
        <v>0</v>
      </c>
      <c r="U27" s="203"/>
      <c r="V27" s="217"/>
      <c r="W27" s="209"/>
    </row>
    <row r="28" spans="1:23" s="27" customFormat="1" ht="34.5" customHeight="1" thickBot="1" x14ac:dyDescent="0.3">
      <c r="A28" s="171"/>
      <c r="B28" s="186"/>
      <c r="C28" s="184"/>
      <c r="D28" s="156"/>
      <c r="E28" s="10"/>
      <c r="F28" s="168"/>
      <c r="G28" s="168"/>
      <c r="H28" s="168"/>
      <c r="I28" s="168"/>
      <c r="J28" s="11">
        <v>50</v>
      </c>
      <c r="K28" s="163"/>
      <c r="L28" s="10">
        <v>0</v>
      </c>
      <c r="M28" s="167"/>
      <c r="N28" s="167"/>
      <c r="O28" s="167"/>
      <c r="P28" s="167"/>
      <c r="Q28" s="8">
        <f>VLOOKUP(L28,перечень!$B$3:$C$152,2,FALSE)</f>
        <v>0</v>
      </c>
      <c r="R28" s="162"/>
      <c r="S28" s="7">
        <f>$R$26*J28/$K$26</f>
        <v>83.333333333333329</v>
      </c>
      <c r="T28" s="9">
        <f t="shared" si="4"/>
        <v>0</v>
      </c>
      <c r="U28" s="203"/>
      <c r="V28" s="217"/>
      <c r="W28" s="209"/>
    </row>
    <row r="29" spans="1:23" s="27" customFormat="1" ht="15.75" thickTop="1" x14ac:dyDescent="0.25">
      <c r="A29" s="171"/>
      <c r="B29" s="186"/>
      <c r="C29" s="179" t="s">
        <v>326</v>
      </c>
      <c r="D29" s="154" t="s">
        <v>443</v>
      </c>
      <c r="E29" s="2" t="s">
        <v>97</v>
      </c>
      <c r="F29" s="166">
        <v>35.5</v>
      </c>
      <c r="G29" s="166">
        <v>21.6</v>
      </c>
      <c r="H29" s="166">
        <v>92.3</v>
      </c>
      <c r="I29" s="166">
        <f>(F29*4)+(G29*9)+(H29*4)</f>
        <v>705.59999999999991</v>
      </c>
      <c r="J29" s="3">
        <v>416</v>
      </c>
      <c r="K29" s="161">
        <v>1000</v>
      </c>
      <c r="L29" s="2" t="s">
        <v>97</v>
      </c>
      <c r="M29" s="166">
        <f>$R$29/$K$29*F29</f>
        <v>7.1000000000000005</v>
      </c>
      <c r="N29" s="166">
        <f>$R$29/$K$29*G29</f>
        <v>4.32</v>
      </c>
      <c r="O29" s="166">
        <f>$R$29/$K$29*H29</f>
        <v>18.46</v>
      </c>
      <c r="P29" s="166">
        <f>(M29*4)+(N29*9)+(O29*4)</f>
        <v>141.12</v>
      </c>
      <c r="Q29" s="4">
        <f>VLOOKUP(L29,перечень!$B$3:$C$152,2,FALSE)</f>
        <v>70</v>
      </c>
      <c r="R29" s="161">
        <v>200</v>
      </c>
      <c r="S29" s="3">
        <f t="shared" ref="S29:S34" si="7">$R$29*J29/$K$29</f>
        <v>83.2</v>
      </c>
      <c r="T29" s="5">
        <f t="shared" si="4"/>
        <v>5.8240000000000007</v>
      </c>
      <c r="U29" s="202">
        <f>SUM(T29:T34)</f>
        <v>8.6420000000000012</v>
      </c>
      <c r="V29" s="217"/>
      <c r="W29" s="209"/>
    </row>
    <row r="30" spans="1:23" s="27" customFormat="1" x14ac:dyDescent="0.25">
      <c r="A30" s="171"/>
      <c r="B30" s="186"/>
      <c r="C30" s="180"/>
      <c r="D30" s="155"/>
      <c r="E30" s="6" t="s">
        <v>327</v>
      </c>
      <c r="F30" s="167"/>
      <c r="G30" s="167"/>
      <c r="H30" s="167"/>
      <c r="I30" s="167"/>
      <c r="J30" s="7">
        <v>80</v>
      </c>
      <c r="K30" s="162"/>
      <c r="L30" s="6" t="s">
        <v>157</v>
      </c>
      <c r="M30" s="167"/>
      <c r="N30" s="167"/>
      <c r="O30" s="167"/>
      <c r="P30" s="167"/>
      <c r="Q30" s="8">
        <f>VLOOKUP(L30,перечень!$B$3:$C$152,2,FALSE)</f>
        <v>42</v>
      </c>
      <c r="R30" s="162"/>
      <c r="S30" s="7">
        <f t="shared" si="7"/>
        <v>16</v>
      </c>
      <c r="T30" s="9">
        <f t="shared" si="4"/>
        <v>0.67200000000000004</v>
      </c>
      <c r="U30" s="203"/>
      <c r="V30" s="217"/>
      <c r="W30" s="209"/>
    </row>
    <row r="31" spans="1:23" s="27" customFormat="1" x14ac:dyDescent="0.25">
      <c r="A31" s="171"/>
      <c r="B31" s="186"/>
      <c r="C31" s="180"/>
      <c r="D31" s="155"/>
      <c r="E31" s="6" t="s">
        <v>328</v>
      </c>
      <c r="F31" s="167"/>
      <c r="G31" s="167"/>
      <c r="H31" s="167"/>
      <c r="I31" s="167"/>
      <c r="J31" s="7">
        <v>1.5</v>
      </c>
      <c r="K31" s="162"/>
      <c r="L31" s="6" t="s">
        <v>137</v>
      </c>
      <c r="M31" s="167"/>
      <c r="N31" s="167"/>
      <c r="O31" s="167"/>
      <c r="P31" s="167"/>
      <c r="Q31" s="8">
        <f>VLOOKUP(L31,перечень!$B$3:$C$152,2,FALSE)</f>
        <v>16</v>
      </c>
      <c r="R31" s="162"/>
      <c r="S31" s="7">
        <f t="shared" si="7"/>
        <v>0.3</v>
      </c>
      <c r="T31" s="9">
        <f t="shared" si="4"/>
        <v>4.7999999999999996E-3</v>
      </c>
      <c r="U31" s="203"/>
      <c r="V31" s="217"/>
      <c r="W31" s="209"/>
    </row>
    <row r="32" spans="1:23" s="27" customFormat="1" x14ac:dyDescent="0.25">
      <c r="A32" s="171"/>
      <c r="B32" s="186"/>
      <c r="C32" s="180"/>
      <c r="D32" s="155"/>
      <c r="E32" s="6" t="s">
        <v>100</v>
      </c>
      <c r="F32" s="167"/>
      <c r="G32" s="167"/>
      <c r="H32" s="167"/>
      <c r="I32" s="167"/>
      <c r="J32" s="7">
        <v>50</v>
      </c>
      <c r="K32" s="162"/>
      <c r="L32" s="6" t="s">
        <v>100</v>
      </c>
      <c r="M32" s="167"/>
      <c r="N32" s="167"/>
      <c r="O32" s="167"/>
      <c r="P32" s="167"/>
      <c r="Q32" s="8">
        <f>VLOOKUP(L32,перечень!$B$3:$C$152,2,FALSE)</f>
        <v>50</v>
      </c>
      <c r="R32" s="162"/>
      <c r="S32" s="7">
        <f t="shared" si="7"/>
        <v>10</v>
      </c>
      <c r="T32" s="9">
        <f t="shared" si="4"/>
        <v>0.5</v>
      </c>
      <c r="U32" s="203"/>
      <c r="V32" s="217"/>
      <c r="W32" s="209"/>
    </row>
    <row r="33" spans="1:23" s="27" customFormat="1" x14ac:dyDescent="0.25">
      <c r="A33" s="171"/>
      <c r="B33" s="186"/>
      <c r="C33" s="180"/>
      <c r="D33" s="155"/>
      <c r="E33" s="6" t="s">
        <v>99</v>
      </c>
      <c r="F33" s="167"/>
      <c r="G33" s="167"/>
      <c r="H33" s="167"/>
      <c r="I33" s="167"/>
      <c r="J33" s="7">
        <v>79.099999999999994</v>
      </c>
      <c r="K33" s="162"/>
      <c r="L33" s="6" t="s">
        <v>99</v>
      </c>
      <c r="M33" s="167"/>
      <c r="N33" s="167"/>
      <c r="O33" s="167"/>
      <c r="P33" s="167"/>
      <c r="Q33" s="8">
        <f>VLOOKUP(L33,перечень!$B$3:$C$152,2,FALSE)</f>
        <v>60</v>
      </c>
      <c r="R33" s="162"/>
      <c r="S33" s="7">
        <f t="shared" si="7"/>
        <v>15.819999999999999</v>
      </c>
      <c r="T33" s="9">
        <f t="shared" si="4"/>
        <v>0.94919999999999982</v>
      </c>
      <c r="U33" s="203"/>
      <c r="V33" s="217"/>
      <c r="W33" s="209"/>
    </row>
    <row r="34" spans="1:23" s="27" customFormat="1" ht="15.75" thickBot="1" x14ac:dyDescent="0.3">
      <c r="A34" s="171"/>
      <c r="B34" s="186"/>
      <c r="C34" s="181"/>
      <c r="D34" s="156"/>
      <c r="E34" s="10" t="s">
        <v>139</v>
      </c>
      <c r="F34" s="168"/>
      <c r="G34" s="168"/>
      <c r="H34" s="168"/>
      <c r="I34" s="168"/>
      <c r="J34" s="11">
        <v>20</v>
      </c>
      <c r="K34" s="163"/>
      <c r="L34" s="10" t="s">
        <v>139</v>
      </c>
      <c r="M34" s="168"/>
      <c r="N34" s="168"/>
      <c r="O34" s="168"/>
      <c r="P34" s="168"/>
      <c r="Q34" s="12">
        <f>VLOOKUP(L34,перечень!$B$3:$C$152,2,FALSE)</f>
        <v>173</v>
      </c>
      <c r="R34" s="163"/>
      <c r="S34" s="11">
        <f t="shared" si="7"/>
        <v>4</v>
      </c>
      <c r="T34" s="13">
        <f t="shared" si="4"/>
        <v>0.69199999999999995</v>
      </c>
      <c r="U34" s="204"/>
      <c r="V34" s="217"/>
      <c r="W34" s="209"/>
    </row>
    <row r="35" spans="1:23" s="27" customFormat="1" ht="15.75" thickTop="1" x14ac:dyDescent="0.25">
      <c r="A35" s="171"/>
      <c r="B35" s="186"/>
      <c r="C35" s="179" t="s">
        <v>329</v>
      </c>
      <c r="D35" s="154" t="s">
        <v>444</v>
      </c>
      <c r="E35" s="2" t="s">
        <v>159</v>
      </c>
      <c r="F35" s="166">
        <v>5</v>
      </c>
      <c r="G35" s="166">
        <v>5.3</v>
      </c>
      <c r="H35" s="166">
        <v>35</v>
      </c>
      <c r="I35" s="166">
        <f t="shared" ref="I35" si="8">(F35*4)+(G35*9)+(H35*4)</f>
        <v>207.7</v>
      </c>
      <c r="J35" s="3">
        <v>51</v>
      </c>
      <c r="K35" s="161">
        <v>150</v>
      </c>
      <c r="L35" s="2" t="s">
        <v>159</v>
      </c>
      <c r="M35" s="166">
        <f>$R$35/$K$35*F35</f>
        <v>6.6666666666666661</v>
      </c>
      <c r="N35" s="166">
        <f>$R$35/$K$35*G35</f>
        <v>7.0666666666666664</v>
      </c>
      <c r="O35" s="166">
        <f>$R$35/$K$35*H35</f>
        <v>46.666666666666664</v>
      </c>
      <c r="P35" s="166">
        <f t="shared" ref="P35" si="9">(M35*4)+(N35*9)+(O35*4)</f>
        <v>276.93333333333328</v>
      </c>
      <c r="Q35" s="4">
        <f>VLOOKUP(L35,перечень!$B$3:$C$152,2,FALSE)</f>
        <v>48</v>
      </c>
      <c r="R35" s="161">
        <v>200</v>
      </c>
      <c r="S35" s="3">
        <f>$R$35*J35/$K$35</f>
        <v>68</v>
      </c>
      <c r="T35" s="5">
        <f t="shared" si="4"/>
        <v>3.2640000000000002</v>
      </c>
      <c r="U35" s="202">
        <f>SUM(T35:T38)</f>
        <v>9.9386666666666681</v>
      </c>
      <c r="V35" s="217"/>
      <c r="W35" s="209"/>
    </row>
    <row r="36" spans="1:23" s="27" customFormat="1" x14ac:dyDescent="0.25">
      <c r="A36" s="171"/>
      <c r="B36" s="186"/>
      <c r="C36" s="180"/>
      <c r="D36" s="155"/>
      <c r="E36" s="6" t="s">
        <v>123</v>
      </c>
      <c r="F36" s="167"/>
      <c r="G36" s="167"/>
      <c r="H36" s="167"/>
      <c r="I36" s="167"/>
      <c r="J36" s="7">
        <v>6.8</v>
      </c>
      <c r="K36" s="162"/>
      <c r="L36" s="6" t="s">
        <v>123</v>
      </c>
      <c r="M36" s="167"/>
      <c r="N36" s="167"/>
      <c r="O36" s="167"/>
      <c r="P36" s="167"/>
      <c r="Q36" s="8">
        <f>VLOOKUP(L36,перечень!$B$3:$C$152,2,FALSE)</f>
        <v>735</v>
      </c>
      <c r="R36" s="162"/>
      <c r="S36" s="7">
        <f>$R$35*J36/$K$35</f>
        <v>9.0666666666666664</v>
      </c>
      <c r="T36" s="9">
        <f t="shared" si="4"/>
        <v>6.6639999999999997</v>
      </c>
      <c r="U36" s="203"/>
      <c r="V36" s="217"/>
      <c r="W36" s="209"/>
    </row>
    <row r="37" spans="1:23" s="27" customFormat="1" x14ac:dyDescent="0.25">
      <c r="A37" s="171"/>
      <c r="B37" s="186"/>
      <c r="C37" s="180"/>
      <c r="D37" s="155"/>
      <c r="E37" s="6" t="s">
        <v>137</v>
      </c>
      <c r="F37" s="167"/>
      <c r="G37" s="167"/>
      <c r="H37" s="167"/>
      <c r="I37" s="167"/>
      <c r="J37" s="7">
        <v>0.5</v>
      </c>
      <c r="K37" s="162"/>
      <c r="L37" s="6" t="s">
        <v>137</v>
      </c>
      <c r="M37" s="167"/>
      <c r="N37" s="167"/>
      <c r="O37" s="167"/>
      <c r="P37" s="167"/>
      <c r="Q37" s="8">
        <f>VLOOKUP(L37,перечень!$B$3:$C$152,2,FALSE)</f>
        <v>16</v>
      </c>
      <c r="R37" s="162"/>
      <c r="S37" s="7">
        <f>$R$35*J37/$K$35</f>
        <v>0.66666666666666663</v>
      </c>
      <c r="T37" s="9">
        <f t="shared" si="4"/>
        <v>1.0666666666666666E-2</v>
      </c>
      <c r="U37" s="203"/>
      <c r="V37" s="217"/>
      <c r="W37" s="209"/>
    </row>
    <row r="38" spans="1:23" s="27" customFormat="1" ht="15.75" thickBot="1" x14ac:dyDescent="0.3">
      <c r="A38" s="171"/>
      <c r="B38" s="186"/>
      <c r="C38" s="181"/>
      <c r="D38" s="156"/>
      <c r="E38" s="10"/>
      <c r="F38" s="168"/>
      <c r="G38" s="168"/>
      <c r="H38" s="168"/>
      <c r="I38" s="168"/>
      <c r="J38" s="11">
        <v>0</v>
      </c>
      <c r="K38" s="163"/>
      <c r="L38" s="10">
        <v>0</v>
      </c>
      <c r="M38" s="168"/>
      <c r="N38" s="168"/>
      <c r="O38" s="168"/>
      <c r="P38" s="168"/>
      <c r="Q38" s="12">
        <f>VLOOKUP(L38,перечень!$B$3:$C$152,2,FALSE)</f>
        <v>0</v>
      </c>
      <c r="R38" s="163"/>
      <c r="S38" s="11">
        <f>$R$35*J38/$K$35</f>
        <v>0</v>
      </c>
      <c r="T38" s="13">
        <f t="shared" si="4"/>
        <v>0</v>
      </c>
      <c r="U38" s="204"/>
      <c r="V38" s="217"/>
      <c r="W38" s="209"/>
    </row>
    <row r="39" spans="1:23" s="27" customFormat="1" ht="15.75" thickTop="1" x14ac:dyDescent="0.25">
      <c r="A39" s="171"/>
      <c r="B39" s="186"/>
      <c r="C39" s="179" t="s">
        <v>330</v>
      </c>
      <c r="D39" s="154" t="s">
        <v>322</v>
      </c>
      <c r="E39" s="2" t="s">
        <v>185</v>
      </c>
      <c r="F39" s="166">
        <v>13</v>
      </c>
      <c r="G39" s="166">
        <v>16.5</v>
      </c>
      <c r="H39" s="166">
        <v>12.3</v>
      </c>
      <c r="I39" s="166">
        <f>(F39*4)+(G39*9)+(H39*4)</f>
        <v>249.7</v>
      </c>
      <c r="J39" s="3">
        <v>120</v>
      </c>
      <c r="K39" s="199">
        <v>100</v>
      </c>
      <c r="L39" s="2" t="s">
        <v>185</v>
      </c>
      <c r="M39" s="166">
        <f>$R$39/$K$39*F39</f>
        <v>13</v>
      </c>
      <c r="N39" s="166">
        <f>$R$39/$K$39*G39</f>
        <v>16.5</v>
      </c>
      <c r="O39" s="166">
        <f>$R$39/$K$39*H39</f>
        <v>12.3</v>
      </c>
      <c r="P39" s="166">
        <f>(M39*4)+(N39*9)+(O39*4)</f>
        <v>249.7</v>
      </c>
      <c r="Q39" s="4">
        <f>VLOOKUP(L39,перечень!$B$3:$C$152,2,FALSE)</f>
        <v>331</v>
      </c>
      <c r="R39" s="199">
        <v>100</v>
      </c>
      <c r="S39" s="3">
        <f t="shared" ref="S39:S44" si="10">$R$39*J39/$K$39</f>
        <v>120</v>
      </c>
      <c r="T39" s="5">
        <f t="shared" si="4"/>
        <v>39.72</v>
      </c>
      <c r="U39" s="202">
        <f>SUM(T39:T44)</f>
        <v>39.72</v>
      </c>
      <c r="V39" s="217"/>
      <c r="W39" s="209"/>
    </row>
    <row r="40" spans="1:23" s="27" customFormat="1" x14ac:dyDescent="0.25">
      <c r="A40" s="171"/>
      <c r="B40" s="186"/>
      <c r="C40" s="180"/>
      <c r="D40" s="155"/>
      <c r="E40" s="6"/>
      <c r="F40" s="167"/>
      <c r="G40" s="167"/>
      <c r="H40" s="167"/>
      <c r="I40" s="167"/>
      <c r="J40" s="7">
        <v>0</v>
      </c>
      <c r="K40" s="200"/>
      <c r="L40" s="6"/>
      <c r="M40" s="167"/>
      <c r="N40" s="167"/>
      <c r="O40" s="167"/>
      <c r="P40" s="167"/>
      <c r="Q40" s="8">
        <f>VLOOKUP(L40,перечень!$B$3:$C$152,2,FALSE)</f>
        <v>0</v>
      </c>
      <c r="R40" s="200"/>
      <c r="S40" s="7">
        <f t="shared" si="10"/>
        <v>0</v>
      </c>
      <c r="T40" s="9">
        <f t="shared" si="4"/>
        <v>0</v>
      </c>
      <c r="U40" s="203"/>
      <c r="V40" s="217"/>
      <c r="W40" s="209"/>
    </row>
    <row r="41" spans="1:23" s="27" customFormat="1" x14ac:dyDescent="0.25">
      <c r="A41" s="171"/>
      <c r="B41" s="186"/>
      <c r="C41" s="180"/>
      <c r="D41" s="155"/>
      <c r="E41" s="6"/>
      <c r="F41" s="167"/>
      <c r="G41" s="167"/>
      <c r="H41" s="167"/>
      <c r="I41" s="167"/>
      <c r="J41" s="7">
        <v>0</v>
      </c>
      <c r="K41" s="200"/>
      <c r="L41" s="6"/>
      <c r="M41" s="167"/>
      <c r="N41" s="167"/>
      <c r="O41" s="167"/>
      <c r="P41" s="167"/>
      <c r="Q41" s="8">
        <f>VLOOKUP(L41,перечень!$B$3:$C$152,2,FALSE)</f>
        <v>0</v>
      </c>
      <c r="R41" s="200"/>
      <c r="S41" s="7">
        <f t="shared" si="10"/>
        <v>0</v>
      </c>
      <c r="T41" s="9">
        <f t="shared" si="4"/>
        <v>0</v>
      </c>
      <c r="U41" s="203"/>
      <c r="V41" s="217"/>
      <c r="W41" s="209"/>
    </row>
    <row r="42" spans="1:23" s="27" customFormat="1" x14ac:dyDescent="0.25">
      <c r="A42" s="171"/>
      <c r="B42" s="186"/>
      <c r="C42" s="180"/>
      <c r="D42" s="155"/>
      <c r="E42" s="6"/>
      <c r="F42" s="167"/>
      <c r="G42" s="167"/>
      <c r="H42" s="167"/>
      <c r="I42" s="167"/>
      <c r="J42" s="7">
        <v>0</v>
      </c>
      <c r="K42" s="200"/>
      <c r="L42" s="6"/>
      <c r="M42" s="167"/>
      <c r="N42" s="167"/>
      <c r="O42" s="167"/>
      <c r="P42" s="167"/>
      <c r="Q42" s="8">
        <f>VLOOKUP(L42,перечень!$B$3:$C$152,2,FALSE)</f>
        <v>0</v>
      </c>
      <c r="R42" s="200"/>
      <c r="S42" s="7">
        <f t="shared" si="10"/>
        <v>0</v>
      </c>
      <c r="T42" s="9">
        <f t="shared" si="4"/>
        <v>0</v>
      </c>
      <c r="U42" s="203"/>
      <c r="V42" s="217"/>
      <c r="W42" s="209"/>
    </row>
    <row r="43" spans="1:23" s="27" customFormat="1" x14ac:dyDescent="0.25">
      <c r="A43" s="171"/>
      <c r="B43" s="186"/>
      <c r="C43" s="180"/>
      <c r="D43" s="155"/>
      <c r="E43" s="6"/>
      <c r="F43" s="167"/>
      <c r="G43" s="167"/>
      <c r="H43" s="167"/>
      <c r="I43" s="167"/>
      <c r="J43" s="7">
        <v>0</v>
      </c>
      <c r="K43" s="200"/>
      <c r="L43" s="6"/>
      <c r="M43" s="167"/>
      <c r="N43" s="167"/>
      <c r="O43" s="167"/>
      <c r="P43" s="167"/>
      <c r="Q43" s="8">
        <f>VLOOKUP(L43,перечень!$B$3:$C$152,2,FALSE)</f>
        <v>0</v>
      </c>
      <c r="R43" s="200"/>
      <c r="S43" s="7">
        <f t="shared" si="10"/>
        <v>0</v>
      </c>
      <c r="T43" s="9">
        <f t="shared" si="4"/>
        <v>0</v>
      </c>
      <c r="U43" s="203"/>
      <c r="V43" s="217"/>
      <c r="W43" s="209"/>
    </row>
    <row r="44" spans="1:23" s="27" customFormat="1" ht="15.75" thickBot="1" x14ac:dyDescent="0.3">
      <c r="A44" s="171"/>
      <c r="B44" s="186"/>
      <c r="C44" s="181"/>
      <c r="D44" s="156"/>
      <c r="E44" s="10"/>
      <c r="F44" s="168"/>
      <c r="G44" s="168"/>
      <c r="H44" s="168"/>
      <c r="I44" s="168"/>
      <c r="J44" s="11">
        <v>0</v>
      </c>
      <c r="K44" s="201"/>
      <c r="L44" s="10"/>
      <c r="M44" s="168"/>
      <c r="N44" s="168"/>
      <c r="O44" s="168"/>
      <c r="P44" s="168"/>
      <c r="Q44" s="12">
        <f>VLOOKUP(L44,перечень!$B$3:$C$152,2,FALSE)</f>
        <v>0</v>
      </c>
      <c r="R44" s="201"/>
      <c r="S44" s="11">
        <f t="shared" si="10"/>
        <v>0</v>
      </c>
      <c r="T44" s="13">
        <f t="shared" si="4"/>
        <v>0</v>
      </c>
      <c r="U44" s="204"/>
      <c r="V44" s="217"/>
      <c r="W44" s="209"/>
    </row>
    <row r="45" spans="1:23" s="27" customFormat="1" ht="15.75" customHeight="1" thickTop="1" x14ac:dyDescent="0.25">
      <c r="A45" s="171"/>
      <c r="B45" s="186"/>
      <c r="C45" s="179" t="s">
        <v>475</v>
      </c>
      <c r="D45" s="221" t="s">
        <v>203</v>
      </c>
      <c r="E45" s="2" t="s">
        <v>146</v>
      </c>
      <c r="F45" s="166">
        <v>0.5</v>
      </c>
      <c r="G45" s="166">
        <v>0.1</v>
      </c>
      <c r="H45" s="166">
        <v>10.1</v>
      </c>
      <c r="I45" s="166">
        <f t="shared" ref="I45" si="11">(F45*4)+(G45*9)+(H45*4)</f>
        <v>43.3</v>
      </c>
      <c r="J45" s="3">
        <v>100</v>
      </c>
      <c r="K45" s="199">
        <v>100</v>
      </c>
      <c r="L45" s="2" t="s">
        <v>146</v>
      </c>
      <c r="M45" s="166">
        <f>$R$45/$K$45*F45</f>
        <v>1</v>
      </c>
      <c r="N45" s="166">
        <f>$R$45/$K$45*G45</f>
        <v>0.2</v>
      </c>
      <c r="O45" s="166">
        <f>$R$45/$K$45*H45</f>
        <v>20.2</v>
      </c>
      <c r="P45" s="166">
        <f>(M45*4)+(N45*9)+(O45*4)</f>
        <v>86.6</v>
      </c>
      <c r="Q45" s="4">
        <f>VLOOKUP(L45,перечень!$B$3:$C$152,2,FALSE)</f>
        <v>81</v>
      </c>
      <c r="R45" s="199">
        <v>200</v>
      </c>
      <c r="S45" s="3">
        <f>$R$45*J45/$K$45</f>
        <v>200</v>
      </c>
      <c r="T45" s="5">
        <f t="shared" si="4"/>
        <v>16.2</v>
      </c>
      <c r="U45" s="202">
        <f>SUM(T45:T47)</f>
        <v>16.2</v>
      </c>
      <c r="V45" s="217"/>
      <c r="W45" s="209"/>
    </row>
    <row r="46" spans="1:23" s="27" customFormat="1" x14ac:dyDescent="0.25">
      <c r="A46" s="171"/>
      <c r="B46" s="186"/>
      <c r="C46" s="180"/>
      <c r="D46" s="222"/>
      <c r="E46" s="6"/>
      <c r="F46" s="167"/>
      <c r="G46" s="167"/>
      <c r="H46" s="167"/>
      <c r="I46" s="167"/>
      <c r="J46" s="7">
        <v>10</v>
      </c>
      <c r="K46" s="200"/>
      <c r="L46" s="6">
        <v>0</v>
      </c>
      <c r="M46" s="167"/>
      <c r="N46" s="167"/>
      <c r="O46" s="167"/>
      <c r="P46" s="167"/>
      <c r="Q46" s="8">
        <f>VLOOKUP(L46,перечень!$B$3:$C$152,2,FALSE)</f>
        <v>0</v>
      </c>
      <c r="R46" s="200"/>
      <c r="S46" s="7">
        <f>$R$45*J46/$K$45</f>
        <v>20</v>
      </c>
      <c r="T46" s="9">
        <f t="shared" si="4"/>
        <v>0</v>
      </c>
      <c r="U46" s="203"/>
      <c r="V46" s="217"/>
      <c r="W46" s="209"/>
    </row>
    <row r="47" spans="1:23" s="27" customFormat="1" ht="15.75" thickBot="1" x14ac:dyDescent="0.3">
      <c r="A47" s="171"/>
      <c r="B47" s="186"/>
      <c r="C47" s="181"/>
      <c r="D47" s="223"/>
      <c r="E47" s="10"/>
      <c r="F47" s="168"/>
      <c r="G47" s="168"/>
      <c r="H47" s="168"/>
      <c r="I47" s="168"/>
      <c r="J47" s="11">
        <v>10</v>
      </c>
      <c r="K47" s="201"/>
      <c r="L47" s="10">
        <v>0</v>
      </c>
      <c r="M47" s="168"/>
      <c r="N47" s="168"/>
      <c r="O47" s="168"/>
      <c r="P47" s="168"/>
      <c r="Q47" s="12">
        <f>VLOOKUP(L47,перечень!$B$3:$C$152,2,FALSE)</f>
        <v>0</v>
      </c>
      <c r="R47" s="201"/>
      <c r="S47" s="11">
        <f>$R$45*J47/$K$45</f>
        <v>20</v>
      </c>
      <c r="T47" s="13">
        <f t="shared" si="4"/>
        <v>0</v>
      </c>
      <c r="U47" s="204"/>
      <c r="V47" s="217"/>
      <c r="W47" s="209"/>
    </row>
    <row r="48" spans="1:23" s="27" customFormat="1" ht="16.5" thickTop="1" thickBot="1" x14ac:dyDescent="0.3">
      <c r="A48" s="171"/>
      <c r="B48" s="186"/>
      <c r="C48" s="14" t="s">
        <v>204</v>
      </c>
      <c r="D48" s="31" t="s">
        <v>205</v>
      </c>
      <c r="E48" s="15" t="s">
        <v>204</v>
      </c>
      <c r="F48" s="42">
        <v>8.1</v>
      </c>
      <c r="G48" s="42">
        <v>3.4</v>
      </c>
      <c r="H48" s="42">
        <v>42.2</v>
      </c>
      <c r="I48" s="42">
        <f>(F48*4)+(G48*9)+(H48*4)</f>
        <v>231.8</v>
      </c>
      <c r="J48" s="16">
        <v>100</v>
      </c>
      <c r="K48" s="17">
        <v>100</v>
      </c>
      <c r="L48" s="6" t="s">
        <v>125</v>
      </c>
      <c r="M48" s="42">
        <f>$R$48/$K$48*F48</f>
        <v>2.9159999999999999</v>
      </c>
      <c r="N48" s="42">
        <f>$R$48/$K$48*G48</f>
        <v>1.224</v>
      </c>
      <c r="O48" s="42">
        <f>$R$48/$K$48*H48</f>
        <v>15.192</v>
      </c>
      <c r="P48" s="42">
        <f>(M48*4)+(N48*9)+(O48*4)</f>
        <v>83.448000000000008</v>
      </c>
      <c r="Q48" s="18">
        <f>VLOOKUP(L48,перечень!$B$3:$C$152,2,FALSE)</f>
        <v>88</v>
      </c>
      <c r="R48" s="17">
        <v>36</v>
      </c>
      <c r="S48" s="16">
        <f>$R$48*J48/$K$48</f>
        <v>36</v>
      </c>
      <c r="T48" s="19">
        <f t="shared" si="4"/>
        <v>3.1679999999999997</v>
      </c>
      <c r="U48" s="43">
        <f>SUM(T48)</f>
        <v>3.1679999999999997</v>
      </c>
      <c r="V48" s="217"/>
      <c r="W48" s="209"/>
    </row>
    <row r="49" spans="1:23" s="27" customFormat="1" ht="16.5" thickTop="1" thickBot="1" x14ac:dyDescent="0.3">
      <c r="A49" s="171"/>
      <c r="B49" s="186"/>
      <c r="C49" s="14" t="s">
        <v>124</v>
      </c>
      <c r="D49" s="31" t="s">
        <v>205</v>
      </c>
      <c r="E49" s="15" t="s">
        <v>206</v>
      </c>
      <c r="F49" s="42">
        <v>6.6</v>
      </c>
      <c r="G49" s="42">
        <v>5.2</v>
      </c>
      <c r="H49" s="42">
        <v>39.799999999999997</v>
      </c>
      <c r="I49" s="42">
        <f>(F49*4)+(G49*9)+(H49*4)</f>
        <v>232.39999999999998</v>
      </c>
      <c r="J49" s="16">
        <v>100</v>
      </c>
      <c r="K49" s="17">
        <v>100</v>
      </c>
      <c r="L49" s="15" t="s">
        <v>124</v>
      </c>
      <c r="M49" s="42">
        <f>$R$49/$K$49*F49</f>
        <v>3.3</v>
      </c>
      <c r="N49" s="42">
        <f>$R$49/$K$49*G49</f>
        <v>2.6</v>
      </c>
      <c r="O49" s="42">
        <f>$R$49/$K$49*H49</f>
        <v>19.899999999999999</v>
      </c>
      <c r="P49" s="42">
        <f>(M49*4)+(N49*9)+(O49*4)</f>
        <v>116.19999999999999</v>
      </c>
      <c r="Q49" s="18">
        <f>VLOOKUP(L49,перечень!$B$3:$C$152,2,FALSE)</f>
        <v>67.28</v>
      </c>
      <c r="R49" s="17">
        <v>50</v>
      </c>
      <c r="S49" s="16">
        <f>$R$49*J49/$K$49</f>
        <v>50</v>
      </c>
      <c r="T49" s="19">
        <f t="shared" si="4"/>
        <v>3.3640000000000003</v>
      </c>
      <c r="U49" s="43">
        <f>SUM(T49)</f>
        <v>3.3640000000000003</v>
      </c>
      <c r="V49" s="217"/>
      <c r="W49" s="209"/>
    </row>
    <row r="50" spans="1:23" s="27" customFormat="1" ht="15.75" thickTop="1" x14ac:dyDescent="0.25">
      <c r="A50" s="171"/>
      <c r="B50" s="186"/>
      <c r="C50" s="179" t="s">
        <v>331</v>
      </c>
      <c r="D50" s="248" t="s">
        <v>205</v>
      </c>
      <c r="E50" s="2" t="s">
        <v>161</v>
      </c>
      <c r="F50" s="166">
        <v>1.5</v>
      </c>
      <c r="G50" s="166">
        <v>0.9</v>
      </c>
      <c r="H50" s="166">
        <v>36.200000000000003</v>
      </c>
      <c r="I50" s="166">
        <f>(F50*4)+(G50*9)+(H50*4)</f>
        <v>158.9</v>
      </c>
      <c r="J50" s="3">
        <v>30</v>
      </c>
      <c r="K50" s="199">
        <v>30</v>
      </c>
      <c r="L50" s="6" t="s">
        <v>161</v>
      </c>
      <c r="M50" s="166">
        <f>$R$50/$K$50*F50</f>
        <v>2</v>
      </c>
      <c r="N50" s="166">
        <f>$R$50/$K$50*G50</f>
        <v>1.2</v>
      </c>
      <c r="O50" s="166">
        <f>$R$50/$K$50*H50</f>
        <v>48.266666666666666</v>
      </c>
      <c r="P50" s="166">
        <f>(M50*4)+(N50*9)+(O50*4)</f>
        <v>211.86666666666667</v>
      </c>
      <c r="Q50" s="4">
        <f>VLOOKUP(L50,перечень!$B$3:$C$152,2,FALSE)</f>
        <v>260</v>
      </c>
      <c r="R50" s="199">
        <v>40</v>
      </c>
      <c r="S50" s="3">
        <f>$R$50*J50/$K$50</f>
        <v>40</v>
      </c>
      <c r="T50" s="5">
        <f t="shared" si="4"/>
        <v>10.4</v>
      </c>
      <c r="U50" s="202">
        <f>SUM(T50:T52)</f>
        <v>10.4</v>
      </c>
      <c r="V50" s="217"/>
      <c r="W50" s="209"/>
    </row>
    <row r="51" spans="1:23" s="27" customFormat="1" x14ac:dyDescent="0.25">
      <c r="A51" s="171"/>
      <c r="B51" s="186"/>
      <c r="C51" s="180"/>
      <c r="D51" s="249"/>
      <c r="E51" s="6"/>
      <c r="F51" s="167"/>
      <c r="G51" s="167"/>
      <c r="H51" s="167"/>
      <c r="I51" s="167"/>
      <c r="J51" s="7">
        <v>10</v>
      </c>
      <c r="K51" s="200"/>
      <c r="L51" s="6">
        <v>0</v>
      </c>
      <c r="M51" s="167"/>
      <c r="N51" s="167"/>
      <c r="O51" s="167"/>
      <c r="P51" s="167"/>
      <c r="Q51" s="8">
        <f>VLOOKUP(L51,перечень!$B$3:$C$152,2,FALSE)</f>
        <v>0</v>
      </c>
      <c r="R51" s="200"/>
      <c r="S51" s="7">
        <f>$R$50*J51/$K$50</f>
        <v>13.333333333333334</v>
      </c>
      <c r="T51" s="9">
        <f t="shared" si="4"/>
        <v>0</v>
      </c>
      <c r="U51" s="203"/>
      <c r="V51" s="217"/>
      <c r="W51" s="209"/>
    </row>
    <row r="52" spans="1:23" s="27" customFormat="1" ht="15.75" thickBot="1" x14ac:dyDescent="0.3">
      <c r="A52" s="171"/>
      <c r="B52" s="187"/>
      <c r="C52" s="181"/>
      <c r="D52" s="250"/>
      <c r="E52" s="10"/>
      <c r="F52" s="168"/>
      <c r="G52" s="168"/>
      <c r="H52" s="168"/>
      <c r="I52" s="168"/>
      <c r="J52" s="11">
        <v>10</v>
      </c>
      <c r="K52" s="201"/>
      <c r="L52" s="10">
        <v>0</v>
      </c>
      <c r="M52" s="168"/>
      <c r="N52" s="168"/>
      <c r="O52" s="168"/>
      <c r="P52" s="168"/>
      <c r="Q52" s="12">
        <f>VLOOKUP(L52,перечень!$B$3:$C$152,2,FALSE)</f>
        <v>0</v>
      </c>
      <c r="R52" s="201"/>
      <c r="S52" s="11">
        <f>$R$50*J52/$K$50</f>
        <v>13.333333333333334</v>
      </c>
      <c r="T52" s="13">
        <f t="shared" si="4"/>
        <v>0</v>
      </c>
      <c r="U52" s="204"/>
      <c r="V52" s="214"/>
      <c r="W52" s="210"/>
    </row>
    <row r="53" spans="1:23" s="27" customFormat="1" ht="15.75" thickTop="1" x14ac:dyDescent="0.25">
      <c r="A53" s="171"/>
      <c r="B53" s="188" t="s">
        <v>82</v>
      </c>
      <c r="C53" s="179"/>
      <c r="D53" s="154"/>
      <c r="E53" s="2"/>
      <c r="F53" s="166"/>
      <c r="G53" s="166"/>
      <c r="H53" s="166"/>
      <c r="I53" s="166">
        <f>(F53*4)+(G53*9)+(H53*4)</f>
        <v>0</v>
      </c>
      <c r="J53" s="3">
        <v>10</v>
      </c>
      <c r="K53" s="161">
        <v>120</v>
      </c>
      <c r="L53" s="2"/>
      <c r="M53" s="166">
        <f>$R$53/$K$53*F53</f>
        <v>0</v>
      </c>
      <c r="N53" s="166">
        <f>$R$53/$K$53*G53</f>
        <v>0</v>
      </c>
      <c r="O53" s="166">
        <f>$R$53/$K$53*H53</f>
        <v>0</v>
      </c>
      <c r="P53" s="166">
        <f>(M53*4)+(N53*9)+(O53*4)</f>
        <v>0</v>
      </c>
      <c r="Q53" s="4">
        <f>VLOOKUP(L53,перечень!$B$3:$C$152,2,FALSE)</f>
        <v>0</v>
      </c>
      <c r="R53" s="161"/>
      <c r="S53" s="3">
        <f t="shared" ref="S53:S58" si="12">$R$53*J53/$K$53</f>
        <v>0</v>
      </c>
      <c r="T53" s="5">
        <f t="shared" si="4"/>
        <v>0</v>
      </c>
      <c r="U53" s="202">
        <f>SUM(T53:T58)</f>
        <v>0</v>
      </c>
      <c r="V53" s="213">
        <f>SUM(U53:U69)</f>
        <v>0</v>
      </c>
      <c r="W53" s="208">
        <f>SUM(P53:P69)</f>
        <v>0</v>
      </c>
    </row>
    <row r="54" spans="1:23" s="27" customFormat="1" x14ac:dyDescent="0.25">
      <c r="A54" s="171"/>
      <c r="B54" s="251"/>
      <c r="C54" s="180"/>
      <c r="D54" s="155"/>
      <c r="E54" s="6"/>
      <c r="F54" s="167"/>
      <c r="G54" s="167"/>
      <c r="H54" s="167"/>
      <c r="I54" s="167"/>
      <c r="J54" s="7">
        <v>0</v>
      </c>
      <c r="K54" s="162"/>
      <c r="L54" s="6"/>
      <c r="M54" s="167"/>
      <c r="N54" s="167"/>
      <c r="O54" s="167"/>
      <c r="P54" s="167"/>
      <c r="Q54" s="8">
        <f>VLOOKUP(L54,перечень!$B$3:$C$152,2,FALSE)</f>
        <v>0</v>
      </c>
      <c r="R54" s="162"/>
      <c r="S54" s="7">
        <f t="shared" si="12"/>
        <v>0</v>
      </c>
      <c r="T54" s="9">
        <f t="shared" si="4"/>
        <v>0</v>
      </c>
      <c r="U54" s="203"/>
      <c r="V54" s="217"/>
      <c r="W54" s="209"/>
    </row>
    <row r="55" spans="1:23" s="27" customFormat="1" x14ac:dyDescent="0.25">
      <c r="A55" s="171"/>
      <c r="B55" s="251"/>
      <c r="C55" s="180"/>
      <c r="D55" s="155"/>
      <c r="E55" s="6"/>
      <c r="F55" s="167"/>
      <c r="G55" s="167"/>
      <c r="H55" s="167"/>
      <c r="I55" s="167"/>
      <c r="J55" s="7">
        <v>0</v>
      </c>
      <c r="K55" s="162"/>
      <c r="L55" s="6"/>
      <c r="M55" s="167"/>
      <c r="N55" s="167"/>
      <c r="O55" s="167"/>
      <c r="P55" s="167"/>
      <c r="Q55" s="8">
        <f>VLOOKUP(L55,перечень!$B$3:$C$152,2,FALSE)</f>
        <v>0</v>
      </c>
      <c r="R55" s="162"/>
      <c r="S55" s="7">
        <f t="shared" si="12"/>
        <v>0</v>
      </c>
      <c r="T55" s="9">
        <f t="shared" si="4"/>
        <v>0</v>
      </c>
      <c r="U55" s="203"/>
      <c r="V55" s="217"/>
      <c r="W55" s="209"/>
    </row>
    <row r="56" spans="1:23" s="27" customFormat="1" x14ac:dyDescent="0.25">
      <c r="A56" s="171"/>
      <c r="B56" s="251"/>
      <c r="C56" s="180"/>
      <c r="D56" s="155"/>
      <c r="E56" s="6"/>
      <c r="F56" s="167"/>
      <c r="G56" s="167"/>
      <c r="H56" s="167"/>
      <c r="I56" s="167"/>
      <c r="J56" s="7">
        <v>0</v>
      </c>
      <c r="K56" s="162"/>
      <c r="L56" s="6"/>
      <c r="M56" s="167"/>
      <c r="N56" s="167"/>
      <c r="O56" s="167"/>
      <c r="P56" s="167"/>
      <c r="Q56" s="8">
        <f>VLOOKUP(L56,перечень!$B$3:$C$152,2,FALSE)</f>
        <v>0</v>
      </c>
      <c r="R56" s="162"/>
      <c r="S56" s="7">
        <f t="shared" si="12"/>
        <v>0</v>
      </c>
      <c r="T56" s="9">
        <f t="shared" si="4"/>
        <v>0</v>
      </c>
      <c r="U56" s="203"/>
      <c r="V56" s="217"/>
      <c r="W56" s="209"/>
    </row>
    <row r="57" spans="1:23" s="27" customFormat="1" x14ac:dyDescent="0.25">
      <c r="A57" s="171"/>
      <c r="B57" s="251"/>
      <c r="C57" s="180"/>
      <c r="D57" s="155"/>
      <c r="E57" s="6"/>
      <c r="F57" s="167"/>
      <c r="G57" s="167"/>
      <c r="H57" s="167"/>
      <c r="I57" s="167"/>
      <c r="J57" s="7">
        <v>0</v>
      </c>
      <c r="K57" s="162"/>
      <c r="L57" s="6"/>
      <c r="M57" s="167"/>
      <c r="N57" s="167"/>
      <c r="O57" s="167"/>
      <c r="P57" s="167"/>
      <c r="Q57" s="8">
        <f>VLOOKUP(L57,перечень!$B$3:$C$152,2,FALSE)</f>
        <v>0</v>
      </c>
      <c r="R57" s="162"/>
      <c r="S57" s="7">
        <f t="shared" si="12"/>
        <v>0</v>
      </c>
      <c r="T57" s="9">
        <f t="shared" si="4"/>
        <v>0</v>
      </c>
      <c r="U57" s="203"/>
      <c r="V57" s="217"/>
      <c r="W57" s="209"/>
    </row>
    <row r="58" spans="1:23" s="27" customFormat="1" ht="15.75" thickBot="1" x14ac:dyDescent="0.3">
      <c r="A58" s="171"/>
      <c r="B58" s="251"/>
      <c r="C58" s="181"/>
      <c r="D58" s="156"/>
      <c r="E58" s="10"/>
      <c r="F58" s="168"/>
      <c r="G58" s="168"/>
      <c r="H58" s="168"/>
      <c r="I58" s="168"/>
      <c r="J58" s="11">
        <v>0</v>
      </c>
      <c r="K58" s="163"/>
      <c r="L58" s="10"/>
      <c r="M58" s="168"/>
      <c r="N58" s="168"/>
      <c r="O58" s="168"/>
      <c r="P58" s="168"/>
      <c r="Q58" s="12">
        <f>VLOOKUP(L58,перечень!$B$3:$C$152,2,FALSE)</f>
        <v>0</v>
      </c>
      <c r="R58" s="163"/>
      <c r="S58" s="11">
        <f t="shared" si="12"/>
        <v>0</v>
      </c>
      <c r="T58" s="13">
        <f t="shared" si="4"/>
        <v>0</v>
      </c>
      <c r="U58" s="204"/>
      <c r="V58" s="217"/>
      <c r="W58" s="209"/>
    </row>
    <row r="59" spans="1:23" s="27" customFormat="1" ht="15.75" thickTop="1" x14ac:dyDescent="0.25">
      <c r="A59" s="171"/>
      <c r="B59" s="251"/>
      <c r="C59" s="179"/>
      <c r="D59" s="154"/>
      <c r="E59" s="2"/>
      <c r="F59" s="166"/>
      <c r="G59" s="166"/>
      <c r="H59" s="166"/>
      <c r="I59" s="166">
        <f t="shared" ref="I59" si="13">(F59*4)+(G59*9)+(H59*4)</f>
        <v>0</v>
      </c>
      <c r="J59" s="3">
        <v>5.2</v>
      </c>
      <c r="K59" s="161">
        <v>150</v>
      </c>
      <c r="L59" s="2"/>
      <c r="M59" s="166">
        <f>$R$59/$K$59*F59</f>
        <v>0</v>
      </c>
      <c r="N59" s="166">
        <f>$R$59/$K$59*G59</f>
        <v>0</v>
      </c>
      <c r="O59" s="166">
        <f>$R$59/$K$59*H59</f>
        <v>0</v>
      </c>
      <c r="P59" s="166">
        <f t="shared" ref="P59" si="14">(M59*4)+(N59*9)+(O59*4)</f>
        <v>0</v>
      </c>
      <c r="Q59" s="4">
        <f>VLOOKUP(L59,перечень!$B$3:$C$152,2,FALSE)</f>
        <v>0</v>
      </c>
      <c r="R59" s="161"/>
      <c r="S59" s="3">
        <f t="shared" ref="S59:S64" si="15">$R$59*J59/$K$59</f>
        <v>0</v>
      </c>
      <c r="T59" s="5">
        <f t="shared" si="4"/>
        <v>0</v>
      </c>
      <c r="U59" s="202">
        <f>SUM(T59:T64)</f>
        <v>0</v>
      </c>
      <c r="V59" s="217"/>
      <c r="W59" s="209"/>
    </row>
    <row r="60" spans="1:23" s="27" customFormat="1" x14ac:dyDescent="0.25">
      <c r="A60" s="171"/>
      <c r="B60" s="251"/>
      <c r="C60" s="180"/>
      <c r="D60" s="155"/>
      <c r="E60" s="6"/>
      <c r="F60" s="167"/>
      <c r="G60" s="167"/>
      <c r="H60" s="167"/>
      <c r="I60" s="167"/>
      <c r="J60" s="7">
        <v>9</v>
      </c>
      <c r="K60" s="162"/>
      <c r="L60" s="6"/>
      <c r="M60" s="167"/>
      <c r="N60" s="167"/>
      <c r="O60" s="167"/>
      <c r="P60" s="167"/>
      <c r="Q60" s="8">
        <f>VLOOKUP(L60,перечень!$B$3:$C$152,2,FALSE)</f>
        <v>0</v>
      </c>
      <c r="R60" s="162"/>
      <c r="S60" s="7">
        <f t="shared" si="15"/>
        <v>0</v>
      </c>
      <c r="T60" s="9">
        <f t="shared" si="4"/>
        <v>0</v>
      </c>
      <c r="U60" s="203"/>
      <c r="V60" s="217"/>
      <c r="W60" s="209"/>
    </row>
    <row r="61" spans="1:23" s="27" customFormat="1" x14ac:dyDescent="0.25">
      <c r="A61" s="171"/>
      <c r="B61" s="251"/>
      <c r="C61" s="180"/>
      <c r="D61" s="155"/>
      <c r="E61" s="6"/>
      <c r="F61" s="167"/>
      <c r="G61" s="167"/>
      <c r="H61" s="167"/>
      <c r="I61" s="167"/>
      <c r="J61" s="7">
        <v>0.4</v>
      </c>
      <c r="K61" s="162"/>
      <c r="L61" s="6"/>
      <c r="M61" s="167"/>
      <c r="N61" s="167"/>
      <c r="O61" s="167"/>
      <c r="P61" s="167"/>
      <c r="Q61" s="8">
        <f>VLOOKUP(L61,перечень!$B$3:$C$152,2,FALSE)</f>
        <v>0</v>
      </c>
      <c r="R61" s="162"/>
      <c r="S61" s="7">
        <f t="shared" si="15"/>
        <v>0</v>
      </c>
      <c r="T61" s="9">
        <f t="shared" si="4"/>
        <v>0</v>
      </c>
      <c r="U61" s="203"/>
      <c r="V61" s="217"/>
      <c r="W61" s="209"/>
    </row>
    <row r="62" spans="1:23" s="27" customFormat="1" x14ac:dyDescent="0.25">
      <c r="A62" s="171"/>
      <c r="B62" s="251"/>
      <c r="C62" s="180"/>
      <c r="D62" s="155"/>
      <c r="E62" s="6"/>
      <c r="F62" s="167"/>
      <c r="G62" s="167"/>
      <c r="H62" s="167"/>
      <c r="I62" s="167"/>
      <c r="J62" s="7">
        <v>10</v>
      </c>
      <c r="K62" s="162"/>
      <c r="L62" s="6"/>
      <c r="M62" s="167"/>
      <c r="N62" s="167"/>
      <c r="O62" s="167"/>
      <c r="P62" s="167"/>
      <c r="Q62" s="8">
        <f>VLOOKUP(L62,перечень!$B$3:$C$152,2,FALSE)</f>
        <v>0</v>
      </c>
      <c r="R62" s="162"/>
      <c r="S62" s="7">
        <f t="shared" si="15"/>
        <v>0</v>
      </c>
      <c r="T62" s="9">
        <f t="shared" si="4"/>
        <v>0</v>
      </c>
      <c r="U62" s="203"/>
      <c r="V62" s="217"/>
      <c r="W62" s="209"/>
    </row>
    <row r="63" spans="1:23" s="27" customFormat="1" x14ac:dyDescent="0.25">
      <c r="A63" s="171"/>
      <c r="B63" s="251"/>
      <c r="C63" s="180"/>
      <c r="D63" s="155"/>
      <c r="E63" s="6"/>
      <c r="F63" s="167"/>
      <c r="G63" s="167"/>
      <c r="H63" s="167"/>
      <c r="I63" s="167"/>
      <c r="J63" s="7">
        <v>10</v>
      </c>
      <c r="K63" s="162"/>
      <c r="L63" s="6"/>
      <c r="M63" s="167"/>
      <c r="N63" s="167"/>
      <c r="O63" s="167"/>
      <c r="P63" s="167"/>
      <c r="Q63" s="8">
        <f>VLOOKUP(L63,перечень!$B$3:$C$152,2,FALSE)</f>
        <v>0</v>
      </c>
      <c r="R63" s="162"/>
      <c r="S63" s="7">
        <f t="shared" si="15"/>
        <v>0</v>
      </c>
      <c r="T63" s="9">
        <f t="shared" si="4"/>
        <v>0</v>
      </c>
      <c r="U63" s="203"/>
      <c r="V63" s="217"/>
      <c r="W63" s="209"/>
    </row>
    <row r="64" spans="1:23" s="27" customFormat="1" ht="15.75" thickBot="1" x14ac:dyDescent="0.3">
      <c r="A64" s="171"/>
      <c r="B64" s="251"/>
      <c r="C64" s="181"/>
      <c r="D64" s="156"/>
      <c r="E64" s="10"/>
      <c r="F64" s="168"/>
      <c r="G64" s="168"/>
      <c r="H64" s="168"/>
      <c r="I64" s="168"/>
      <c r="J64" s="11">
        <v>10</v>
      </c>
      <c r="K64" s="163"/>
      <c r="L64" s="10"/>
      <c r="M64" s="168"/>
      <c r="N64" s="168"/>
      <c r="O64" s="168"/>
      <c r="P64" s="168"/>
      <c r="Q64" s="12">
        <f>VLOOKUP(L64,перечень!$B$3:$C$152,2,FALSE)</f>
        <v>0</v>
      </c>
      <c r="R64" s="163"/>
      <c r="S64" s="11">
        <f t="shared" si="15"/>
        <v>0</v>
      </c>
      <c r="T64" s="13">
        <f t="shared" si="4"/>
        <v>0</v>
      </c>
      <c r="U64" s="204"/>
      <c r="V64" s="217"/>
      <c r="W64" s="209"/>
    </row>
    <row r="65" spans="1:23" s="27" customFormat="1" ht="15.75" thickTop="1" x14ac:dyDescent="0.25">
      <c r="A65" s="171"/>
      <c r="B65" s="251"/>
      <c r="C65" s="264"/>
      <c r="D65" s="248"/>
      <c r="E65" s="2"/>
      <c r="F65" s="166"/>
      <c r="G65" s="166"/>
      <c r="H65" s="166"/>
      <c r="I65" s="166">
        <f t="shared" ref="I65" si="16">(F65*4)+(G65*9)+(H65*4)</f>
        <v>0</v>
      </c>
      <c r="J65" s="3">
        <v>100</v>
      </c>
      <c r="K65" s="199">
        <v>100</v>
      </c>
      <c r="L65" s="6"/>
      <c r="M65" s="166">
        <f>$R$65/$K$65*F65</f>
        <v>0</v>
      </c>
      <c r="N65" s="166">
        <f>$R$65/$K$65*G65</f>
        <v>0</v>
      </c>
      <c r="O65" s="166">
        <f>$R$65/$K$65*H65</f>
        <v>0</v>
      </c>
      <c r="P65" s="166">
        <f t="shared" ref="P65" si="17">(M65*4)+(N65*9)+(O65*4)</f>
        <v>0</v>
      </c>
      <c r="Q65" s="4">
        <f>VLOOKUP(L65,перечень!$B$3:$C$152,2,FALSE)</f>
        <v>0</v>
      </c>
      <c r="R65" s="199"/>
      <c r="S65" s="3">
        <f>$R$65*J65/$K$65</f>
        <v>0</v>
      </c>
      <c r="T65" s="5">
        <f t="shared" si="4"/>
        <v>0</v>
      </c>
      <c r="U65" s="202">
        <f>SUM(T65:T67)</f>
        <v>0</v>
      </c>
      <c r="V65" s="217"/>
      <c r="W65" s="209"/>
    </row>
    <row r="66" spans="1:23" s="27" customFormat="1" x14ac:dyDescent="0.25">
      <c r="A66" s="171"/>
      <c r="B66" s="251"/>
      <c r="C66" s="265"/>
      <c r="D66" s="249"/>
      <c r="E66" s="6"/>
      <c r="F66" s="167"/>
      <c r="G66" s="167"/>
      <c r="H66" s="167"/>
      <c r="I66" s="167"/>
      <c r="J66" s="7">
        <v>10</v>
      </c>
      <c r="K66" s="200"/>
      <c r="L66" s="6"/>
      <c r="M66" s="167"/>
      <c r="N66" s="167"/>
      <c r="O66" s="167"/>
      <c r="P66" s="167"/>
      <c r="Q66" s="8">
        <f>VLOOKUP(L66,перечень!$B$3:$C$152,2,FALSE)</f>
        <v>0</v>
      </c>
      <c r="R66" s="200"/>
      <c r="S66" s="7">
        <f>$R$65*J66/$K$65</f>
        <v>0</v>
      </c>
      <c r="T66" s="9">
        <f t="shared" si="4"/>
        <v>0</v>
      </c>
      <c r="U66" s="203"/>
      <c r="V66" s="217"/>
      <c r="W66" s="209"/>
    </row>
    <row r="67" spans="1:23" s="27" customFormat="1" ht="15.75" thickBot="1" x14ac:dyDescent="0.3">
      <c r="A67" s="171"/>
      <c r="B67" s="251"/>
      <c r="C67" s="266"/>
      <c r="D67" s="250"/>
      <c r="E67" s="10"/>
      <c r="F67" s="168"/>
      <c r="G67" s="168"/>
      <c r="H67" s="168"/>
      <c r="I67" s="168"/>
      <c r="J67" s="11">
        <v>10</v>
      </c>
      <c r="K67" s="201"/>
      <c r="L67" s="10"/>
      <c r="M67" s="168"/>
      <c r="N67" s="168"/>
      <c r="O67" s="168"/>
      <c r="P67" s="168"/>
      <c r="Q67" s="12">
        <f>VLOOKUP(L67,перечень!$B$3:$C$152,2,FALSE)</f>
        <v>0</v>
      </c>
      <c r="R67" s="201"/>
      <c r="S67" s="11">
        <f>$R$65*J67/$K$65</f>
        <v>0</v>
      </c>
      <c r="T67" s="13">
        <f t="shared" si="4"/>
        <v>0</v>
      </c>
      <c r="U67" s="204"/>
      <c r="V67" s="217"/>
      <c r="W67" s="209"/>
    </row>
    <row r="68" spans="1:23" s="27" customFormat="1" ht="16.5" thickTop="1" thickBot="1" x14ac:dyDescent="0.3">
      <c r="A68" s="171"/>
      <c r="B68" s="251"/>
      <c r="C68" s="14"/>
      <c r="D68" s="31"/>
      <c r="E68" s="15"/>
      <c r="F68" s="42"/>
      <c r="G68" s="42"/>
      <c r="H68" s="42"/>
      <c r="I68" s="42">
        <f>(F68*4)+(G68*9)+(H68*4)</f>
        <v>0</v>
      </c>
      <c r="J68" s="16">
        <v>100</v>
      </c>
      <c r="K68" s="17">
        <v>100</v>
      </c>
      <c r="L68" s="6"/>
      <c r="M68" s="42">
        <f>$R$68/$K$68*F68</f>
        <v>0</v>
      </c>
      <c r="N68" s="42">
        <f>$R$68/$K$68*G68</f>
        <v>0</v>
      </c>
      <c r="O68" s="42">
        <f>$R$68/$K$68*H68</f>
        <v>0</v>
      </c>
      <c r="P68" s="42">
        <f>(M68*4)+(N68*9)+(O68*4)</f>
        <v>0</v>
      </c>
      <c r="Q68" s="18">
        <f>VLOOKUP(L68,перечень!$B$3:$C$152,2,FALSE)</f>
        <v>0</v>
      </c>
      <c r="R68" s="17"/>
      <c r="S68" s="16">
        <f>$R$68*J68/$K$68</f>
        <v>0</v>
      </c>
      <c r="T68" s="19">
        <f t="shared" si="4"/>
        <v>0</v>
      </c>
      <c r="U68" s="43">
        <f>SUM(T68)</f>
        <v>0</v>
      </c>
      <c r="V68" s="217"/>
      <c r="W68" s="209"/>
    </row>
    <row r="69" spans="1:23" s="27" customFormat="1" ht="16.5" thickTop="1" thickBot="1" x14ac:dyDescent="0.3">
      <c r="A69" s="171"/>
      <c r="B69" s="189"/>
      <c r="C69" s="14"/>
      <c r="D69" s="31"/>
      <c r="E69" s="15"/>
      <c r="F69" s="42"/>
      <c r="G69" s="42"/>
      <c r="H69" s="42"/>
      <c r="I69" s="42">
        <f>(F69*4)+(G69*9)+(H69*4)</f>
        <v>0</v>
      </c>
      <c r="J69" s="16">
        <v>100</v>
      </c>
      <c r="K69" s="17">
        <v>100</v>
      </c>
      <c r="L69" s="15"/>
      <c r="M69" s="42">
        <f>$R$69/$K$69*F69</f>
        <v>0</v>
      </c>
      <c r="N69" s="42">
        <f>$R$69/$K$69*G69</f>
        <v>0</v>
      </c>
      <c r="O69" s="42">
        <f>$R$69/$K$69*H69</f>
        <v>0</v>
      </c>
      <c r="P69" s="42">
        <f>(M69*4)+(N69*9)+(O69*4)</f>
        <v>0</v>
      </c>
      <c r="Q69" s="18">
        <f>VLOOKUP(L69,перечень!$B$3:$C$152,2,FALSE)</f>
        <v>0</v>
      </c>
      <c r="R69" s="17"/>
      <c r="S69" s="16">
        <f>$R$69*J69/$K$69</f>
        <v>0</v>
      </c>
      <c r="T69" s="19">
        <f t="shared" si="4"/>
        <v>0</v>
      </c>
      <c r="U69" s="43">
        <f>SUM(T69)</f>
        <v>0</v>
      </c>
      <c r="V69" s="214"/>
      <c r="W69" s="210"/>
    </row>
    <row r="70" spans="1:23" s="27" customFormat="1" ht="15.75" customHeight="1" thickTop="1" x14ac:dyDescent="0.25">
      <c r="A70" s="171"/>
      <c r="B70" s="185" t="s">
        <v>83</v>
      </c>
      <c r="C70" s="179"/>
      <c r="D70" s="248"/>
      <c r="E70" s="2"/>
      <c r="F70" s="166"/>
      <c r="G70" s="166"/>
      <c r="H70" s="166"/>
      <c r="I70" s="166">
        <f t="shared" ref="I70" si="18">(F70*4)+(G70*9)+(H70*4)</f>
        <v>0</v>
      </c>
      <c r="J70" s="3">
        <v>210</v>
      </c>
      <c r="K70" s="199">
        <v>200</v>
      </c>
      <c r="L70" s="2"/>
      <c r="M70" s="166">
        <f>$R$70/$K$70*F70</f>
        <v>0</v>
      </c>
      <c r="N70" s="166">
        <f>$R$70/$K$70*G70</f>
        <v>0</v>
      </c>
      <c r="O70" s="166">
        <f>$R$70/$K$70*H70</f>
        <v>0</v>
      </c>
      <c r="P70" s="166">
        <f t="shared" ref="P70" si="19">(M70*4)+(N70*9)+(O70*4)</f>
        <v>0</v>
      </c>
      <c r="Q70" s="4">
        <f>VLOOKUP(L70,перечень!$B$3:$C$152,2,FALSE)</f>
        <v>0</v>
      </c>
      <c r="R70" s="161"/>
      <c r="S70" s="3">
        <f>$R$70*J70/$K$70</f>
        <v>0</v>
      </c>
      <c r="T70" s="5">
        <f t="shared" si="4"/>
        <v>0</v>
      </c>
      <c r="U70" s="202">
        <f>SUM(T70:T72)</f>
        <v>0</v>
      </c>
      <c r="V70" s="213">
        <f>SUM(U70:U83)</f>
        <v>0</v>
      </c>
      <c r="W70" s="208">
        <f>SUM(P70:P83)</f>
        <v>0</v>
      </c>
    </row>
    <row r="71" spans="1:23" s="27" customFormat="1" x14ac:dyDescent="0.25">
      <c r="A71" s="171"/>
      <c r="B71" s="186"/>
      <c r="C71" s="180"/>
      <c r="D71" s="249"/>
      <c r="E71" s="6"/>
      <c r="F71" s="167"/>
      <c r="G71" s="167"/>
      <c r="H71" s="167"/>
      <c r="I71" s="167"/>
      <c r="J71" s="7">
        <v>0</v>
      </c>
      <c r="K71" s="200"/>
      <c r="L71" s="6"/>
      <c r="M71" s="167"/>
      <c r="N71" s="167"/>
      <c r="O71" s="167"/>
      <c r="P71" s="167"/>
      <c r="Q71" s="8">
        <f>VLOOKUP(L71,перечень!$B$3:$C$152,2,FALSE)</f>
        <v>0</v>
      </c>
      <c r="R71" s="162"/>
      <c r="S71" s="7">
        <f t="shared" ref="S71:S72" si="20">$R$70*J71/$K$70</f>
        <v>0</v>
      </c>
      <c r="T71" s="9">
        <f t="shared" si="4"/>
        <v>0</v>
      </c>
      <c r="U71" s="203"/>
      <c r="V71" s="217"/>
      <c r="W71" s="209"/>
    </row>
    <row r="72" spans="1:23" s="27" customFormat="1" ht="15.75" thickBot="1" x14ac:dyDescent="0.3">
      <c r="A72" s="171"/>
      <c r="B72" s="186"/>
      <c r="C72" s="181"/>
      <c r="D72" s="250"/>
      <c r="E72" s="10"/>
      <c r="F72" s="168"/>
      <c r="G72" s="168"/>
      <c r="H72" s="168"/>
      <c r="I72" s="168"/>
      <c r="J72" s="11">
        <v>0</v>
      </c>
      <c r="K72" s="201"/>
      <c r="L72" s="6"/>
      <c r="M72" s="167"/>
      <c r="N72" s="167"/>
      <c r="O72" s="167"/>
      <c r="P72" s="167"/>
      <c r="Q72" s="8">
        <f>VLOOKUP(L72,перечень!$B$3:$C$152,2,FALSE)</f>
        <v>0</v>
      </c>
      <c r="R72" s="162"/>
      <c r="S72" s="7">
        <f t="shared" si="20"/>
        <v>0</v>
      </c>
      <c r="T72" s="9">
        <f t="shared" si="4"/>
        <v>0</v>
      </c>
      <c r="U72" s="203"/>
      <c r="V72" s="217"/>
      <c r="W72" s="209"/>
    </row>
    <row r="73" spans="1:23" s="27" customFormat="1" ht="15.75" thickTop="1" x14ac:dyDescent="0.25">
      <c r="A73" s="171"/>
      <c r="B73" s="186"/>
      <c r="C73" s="179"/>
      <c r="D73" s="154"/>
      <c r="E73" s="6"/>
      <c r="F73" s="166"/>
      <c r="G73" s="166"/>
      <c r="H73" s="166"/>
      <c r="I73" s="166">
        <f t="shared" ref="I73:I83" si="21">(F73*4)+(G73*9)+(H73*4)</f>
        <v>0</v>
      </c>
      <c r="J73" s="3">
        <v>3</v>
      </c>
      <c r="K73" s="161">
        <v>60</v>
      </c>
      <c r="L73" s="6"/>
      <c r="M73" s="166">
        <f>$R$73/$K$73*F73</f>
        <v>0</v>
      </c>
      <c r="N73" s="166">
        <f>$R$73/$K$73*G73</f>
        <v>0</v>
      </c>
      <c r="O73" s="166">
        <f>$R$73/$K$73*H73</f>
        <v>0</v>
      </c>
      <c r="P73" s="166">
        <f t="shared" ref="P73" si="22">(M73*4)+(N73*9)+(O73*4)</f>
        <v>0</v>
      </c>
      <c r="Q73" s="4">
        <f>VLOOKUP(L73,перечень!$B$3:$C$152,2,FALSE)</f>
        <v>0</v>
      </c>
      <c r="R73" s="161"/>
      <c r="S73" s="3">
        <f t="shared" ref="S73:S78" si="23">$R$73*J73/$K$73</f>
        <v>0</v>
      </c>
      <c r="T73" s="5">
        <f t="shared" si="4"/>
        <v>0</v>
      </c>
      <c r="U73" s="202">
        <f>SUM(T73:T78)</f>
        <v>0</v>
      </c>
      <c r="V73" s="217"/>
      <c r="W73" s="209"/>
    </row>
    <row r="74" spans="1:23" s="27" customFormat="1" x14ac:dyDescent="0.25">
      <c r="A74" s="171"/>
      <c r="B74" s="186"/>
      <c r="C74" s="180"/>
      <c r="D74" s="155"/>
      <c r="E74" s="6"/>
      <c r="F74" s="167"/>
      <c r="G74" s="167"/>
      <c r="H74" s="167"/>
      <c r="I74" s="167"/>
      <c r="J74" s="7">
        <v>1.5</v>
      </c>
      <c r="K74" s="162"/>
      <c r="L74" s="6"/>
      <c r="M74" s="167"/>
      <c r="N74" s="167"/>
      <c r="O74" s="167"/>
      <c r="P74" s="167"/>
      <c r="Q74" s="8">
        <f>VLOOKUP(L74,перечень!$B$3:$C$152,2,FALSE)</f>
        <v>0</v>
      </c>
      <c r="R74" s="162"/>
      <c r="S74" s="7">
        <f t="shared" si="23"/>
        <v>0</v>
      </c>
      <c r="T74" s="9">
        <f t="shared" si="4"/>
        <v>0</v>
      </c>
      <c r="U74" s="203"/>
      <c r="V74" s="217"/>
      <c r="W74" s="209"/>
    </row>
    <row r="75" spans="1:23" s="27" customFormat="1" x14ac:dyDescent="0.25">
      <c r="A75" s="171"/>
      <c r="B75" s="186"/>
      <c r="C75" s="180"/>
      <c r="D75" s="155"/>
      <c r="E75" s="6"/>
      <c r="F75" s="167"/>
      <c r="G75" s="167"/>
      <c r="H75" s="167"/>
      <c r="I75" s="167"/>
      <c r="J75" s="7">
        <v>49</v>
      </c>
      <c r="K75" s="162"/>
      <c r="L75" s="6"/>
      <c r="M75" s="167"/>
      <c r="N75" s="167"/>
      <c r="O75" s="167"/>
      <c r="P75" s="167"/>
      <c r="Q75" s="8">
        <f>VLOOKUP(L75,перечень!$B$3:$C$152,2,FALSE)</f>
        <v>0</v>
      </c>
      <c r="R75" s="162"/>
      <c r="S75" s="7">
        <f t="shared" si="23"/>
        <v>0</v>
      </c>
      <c r="T75" s="9">
        <f t="shared" si="4"/>
        <v>0</v>
      </c>
      <c r="U75" s="203"/>
      <c r="V75" s="217"/>
      <c r="W75" s="209"/>
    </row>
    <row r="76" spans="1:23" s="27" customFormat="1" x14ac:dyDescent="0.25">
      <c r="A76" s="171"/>
      <c r="B76" s="186"/>
      <c r="C76" s="180"/>
      <c r="D76" s="155"/>
      <c r="E76" s="6"/>
      <c r="F76" s="167"/>
      <c r="G76" s="167"/>
      <c r="H76" s="167"/>
      <c r="I76" s="167"/>
      <c r="J76" s="7">
        <v>1.5</v>
      </c>
      <c r="K76" s="162"/>
      <c r="L76" s="6"/>
      <c r="M76" s="167"/>
      <c r="N76" s="167"/>
      <c r="O76" s="167"/>
      <c r="P76" s="167"/>
      <c r="Q76" s="8">
        <f>VLOOKUP(L76,перечень!$B$3:$C$152,2,FALSE)</f>
        <v>0</v>
      </c>
      <c r="R76" s="162"/>
      <c r="S76" s="7">
        <f t="shared" si="23"/>
        <v>0</v>
      </c>
      <c r="T76" s="9">
        <f t="shared" ref="T76:T83" si="24">Q76/1000*S76</f>
        <v>0</v>
      </c>
      <c r="U76" s="203"/>
      <c r="V76" s="217"/>
      <c r="W76" s="209"/>
    </row>
    <row r="77" spans="1:23" s="27" customFormat="1" x14ac:dyDescent="0.25">
      <c r="A77" s="171"/>
      <c r="B77" s="186"/>
      <c r="C77" s="180"/>
      <c r="D77" s="155"/>
      <c r="E77" s="6"/>
      <c r="F77" s="167"/>
      <c r="G77" s="167"/>
      <c r="H77" s="167"/>
      <c r="I77" s="167"/>
      <c r="J77" s="7">
        <v>0.2</v>
      </c>
      <c r="K77" s="162"/>
      <c r="L77" s="6"/>
      <c r="M77" s="167"/>
      <c r="N77" s="167"/>
      <c r="O77" s="167"/>
      <c r="P77" s="167"/>
      <c r="Q77" s="8">
        <f>VLOOKUP(L77,перечень!$B$3:$C$152,2,FALSE)</f>
        <v>0</v>
      </c>
      <c r="R77" s="162"/>
      <c r="S77" s="7">
        <f t="shared" si="23"/>
        <v>0</v>
      </c>
      <c r="T77" s="9">
        <f t="shared" si="24"/>
        <v>0</v>
      </c>
      <c r="U77" s="203"/>
      <c r="V77" s="217"/>
      <c r="W77" s="209"/>
    </row>
    <row r="78" spans="1:23" s="27" customFormat="1" ht="15.75" thickBot="1" x14ac:dyDescent="0.3">
      <c r="A78" s="171"/>
      <c r="B78" s="186"/>
      <c r="C78" s="181"/>
      <c r="D78" s="156"/>
      <c r="E78" s="10"/>
      <c r="F78" s="168"/>
      <c r="G78" s="168"/>
      <c r="H78" s="168"/>
      <c r="I78" s="168"/>
      <c r="J78" s="11">
        <v>0.7</v>
      </c>
      <c r="K78" s="163"/>
      <c r="L78" s="10"/>
      <c r="M78" s="168"/>
      <c r="N78" s="168"/>
      <c r="O78" s="168"/>
      <c r="P78" s="168"/>
      <c r="Q78" s="12">
        <f>VLOOKUP(L78,перечень!$B$3:$C$152,2,FALSE)</f>
        <v>0</v>
      </c>
      <c r="R78" s="163"/>
      <c r="S78" s="11">
        <f t="shared" si="23"/>
        <v>0</v>
      </c>
      <c r="T78" s="13">
        <f t="shared" si="24"/>
        <v>0</v>
      </c>
      <c r="U78" s="204"/>
      <c r="V78" s="217"/>
      <c r="W78" s="209"/>
    </row>
    <row r="79" spans="1:23" s="27" customFormat="1" ht="15.75" thickTop="1" x14ac:dyDescent="0.25">
      <c r="A79" s="171"/>
      <c r="B79" s="186"/>
      <c r="C79" s="182" t="s">
        <v>5</v>
      </c>
      <c r="D79" s="28"/>
      <c r="E79" s="2"/>
      <c r="F79" s="166"/>
      <c r="G79" s="166"/>
      <c r="H79" s="166"/>
      <c r="I79" s="166">
        <f t="shared" si="21"/>
        <v>0</v>
      </c>
      <c r="J79" s="3">
        <v>10</v>
      </c>
      <c r="K79" s="161">
        <v>30</v>
      </c>
      <c r="L79" s="2">
        <v>0</v>
      </c>
      <c r="M79" s="166">
        <f>$R$79/$K$79*F79</f>
        <v>0</v>
      </c>
      <c r="N79" s="166">
        <f>$R$79/$K$79*G79</f>
        <v>0</v>
      </c>
      <c r="O79" s="166">
        <f>$R$79/$K$79*H79</f>
        <v>0</v>
      </c>
      <c r="P79" s="166">
        <f t="shared" ref="P79" si="25">(M79*4)+(N79*9)+(O79*4)</f>
        <v>0</v>
      </c>
      <c r="Q79" s="4">
        <f>VLOOKUP(L79,перечень!$B$3:$C$152,2,FALSE)</f>
        <v>0</v>
      </c>
      <c r="R79" s="161"/>
      <c r="S79" s="3">
        <f>$R$79*J79/$K$79</f>
        <v>0</v>
      </c>
      <c r="T79" s="5">
        <f t="shared" si="24"/>
        <v>0</v>
      </c>
      <c r="U79" s="202">
        <f>SUM(T79:T81)</f>
        <v>0</v>
      </c>
      <c r="V79" s="217"/>
      <c r="W79" s="209"/>
    </row>
    <row r="80" spans="1:23" s="27" customFormat="1" x14ac:dyDescent="0.25">
      <c r="A80" s="171"/>
      <c r="B80" s="186"/>
      <c r="C80" s="183"/>
      <c r="D80" s="29"/>
      <c r="E80" s="6"/>
      <c r="F80" s="167"/>
      <c r="G80" s="167"/>
      <c r="H80" s="167"/>
      <c r="I80" s="167"/>
      <c r="J80" s="7">
        <v>10</v>
      </c>
      <c r="K80" s="162"/>
      <c r="L80" s="6">
        <v>0</v>
      </c>
      <c r="M80" s="167"/>
      <c r="N80" s="167"/>
      <c r="O80" s="167"/>
      <c r="P80" s="167"/>
      <c r="Q80" s="8">
        <f>VLOOKUP(L80,перечень!$B$3:$C$152,2,FALSE)</f>
        <v>0</v>
      </c>
      <c r="R80" s="162"/>
      <c r="S80" s="7">
        <f>$R$79*J80/$K$79</f>
        <v>0</v>
      </c>
      <c r="T80" s="9">
        <f t="shared" si="24"/>
        <v>0</v>
      </c>
      <c r="U80" s="203"/>
      <c r="V80" s="217"/>
      <c r="W80" s="209"/>
    </row>
    <row r="81" spans="1:23" s="27" customFormat="1" ht="15.75" thickBot="1" x14ac:dyDescent="0.3">
      <c r="A81" s="171"/>
      <c r="B81" s="186"/>
      <c r="C81" s="184"/>
      <c r="D81" s="30"/>
      <c r="E81" s="10"/>
      <c r="F81" s="168"/>
      <c r="G81" s="168"/>
      <c r="H81" s="168"/>
      <c r="I81" s="168"/>
      <c r="J81" s="11">
        <v>10</v>
      </c>
      <c r="K81" s="163"/>
      <c r="L81" s="10">
        <v>0</v>
      </c>
      <c r="M81" s="168"/>
      <c r="N81" s="168"/>
      <c r="O81" s="168"/>
      <c r="P81" s="168"/>
      <c r="Q81" s="12">
        <f>VLOOKUP(L81,перечень!$B$3:$C$152,2,FALSE)</f>
        <v>0</v>
      </c>
      <c r="R81" s="163"/>
      <c r="S81" s="11">
        <f>$R$79*J81/$K$79</f>
        <v>0</v>
      </c>
      <c r="T81" s="13">
        <f t="shared" si="24"/>
        <v>0</v>
      </c>
      <c r="U81" s="204"/>
      <c r="V81" s="217"/>
      <c r="W81" s="209"/>
    </row>
    <row r="82" spans="1:23" s="27" customFormat="1" ht="16.5" thickTop="1" thickBot="1" x14ac:dyDescent="0.3">
      <c r="A82" s="171"/>
      <c r="B82" s="186"/>
      <c r="C82" s="14" t="s">
        <v>6</v>
      </c>
      <c r="D82" s="31"/>
      <c r="E82" s="15"/>
      <c r="F82" s="42"/>
      <c r="G82" s="42"/>
      <c r="H82" s="42"/>
      <c r="I82" s="42">
        <f t="shared" si="21"/>
        <v>0</v>
      </c>
      <c r="J82" s="16">
        <v>10</v>
      </c>
      <c r="K82" s="17">
        <v>10</v>
      </c>
      <c r="L82" s="15">
        <v>0</v>
      </c>
      <c r="M82" s="42">
        <f>$R$82/$K$82*F82</f>
        <v>0</v>
      </c>
      <c r="N82" s="42">
        <f>$R$82/$K$82*G82</f>
        <v>0</v>
      </c>
      <c r="O82" s="42">
        <f>$R$82/$K$82*H82</f>
        <v>0</v>
      </c>
      <c r="P82" s="42">
        <f t="shared" ref="P82:P83" si="26">(M82*4)+(N82*9)+(O82*4)</f>
        <v>0</v>
      </c>
      <c r="Q82" s="18">
        <f>VLOOKUP(L82,перечень!$B$3:$C$152,2,FALSE)</f>
        <v>0</v>
      </c>
      <c r="R82" s="17"/>
      <c r="S82" s="16">
        <f>$R$82*J82/$K$82</f>
        <v>0</v>
      </c>
      <c r="T82" s="19">
        <f t="shared" si="24"/>
        <v>0</v>
      </c>
      <c r="U82" s="43">
        <f>SUM(T82)</f>
        <v>0</v>
      </c>
      <c r="V82" s="217"/>
      <c r="W82" s="209"/>
    </row>
    <row r="83" spans="1:23" s="27" customFormat="1" ht="16.5" thickTop="1" thickBot="1" x14ac:dyDescent="0.3">
      <c r="A83" s="172"/>
      <c r="B83" s="187"/>
      <c r="C83" s="14" t="s">
        <v>78</v>
      </c>
      <c r="D83" s="31"/>
      <c r="E83" s="15"/>
      <c r="F83" s="42"/>
      <c r="G83" s="42"/>
      <c r="H83" s="42"/>
      <c r="I83" s="42">
        <f t="shared" si="21"/>
        <v>0</v>
      </c>
      <c r="J83" s="16">
        <v>10</v>
      </c>
      <c r="K83" s="17">
        <v>10</v>
      </c>
      <c r="L83" s="15">
        <v>0</v>
      </c>
      <c r="M83" s="42">
        <f>$R$83/$K$83*F83</f>
        <v>0</v>
      </c>
      <c r="N83" s="42">
        <f>$R$83/$K$83*G83</f>
        <v>0</v>
      </c>
      <c r="O83" s="42">
        <f>$R$83/$K$83*H83</f>
        <v>0</v>
      </c>
      <c r="P83" s="42">
        <f t="shared" si="26"/>
        <v>0</v>
      </c>
      <c r="Q83" s="18">
        <f>VLOOKUP(L83,перечень!$B$3:$C$152,2,FALSE)</f>
        <v>0</v>
      </c>
      <c r="R83" s="17"/>
      <c r="S83" s="16">
        <f>$R$83*J83/$K$83</f>
        <v>0</v>
      </c>
      <c r="T83" s="19">
        <f t="shared" si="24"/>
        <v>0</v>
      </c>
      <c r="U83" s="43">
        <f>SUM(T83)</f>
        <v>0</v>
      </c>
      <c r="V83" s="214"/>
      <c r="W83" s="210"/>
    </row>
    <row r="84" spans="1:23" ht="15.75" thickTop="1" x14ac:dyDescent="0.25"/>
  </sheetData>
  <mergeCells count="234">
    <mergeCell ref="U73:U78"/>
    <mergeCell ref="C73:C78"/>
    <mergeCell ref="F73:F78"/>
    <mergeCell ref="G73:G78"/>
    <mergeCell ref="H73:H78"/>
    <mergeCell ref="I73:I78"/>
    <mergeCell ref="K73:K78"/>
    <mergeCell ref="M79:M81"/>
    <mergeCell ref="N79:N81"/>
    <mergeCell ref="O79:O81"/>
    <mergeCell ref="P79:P81"/>
    <mergeCell ref="R79:R81"/>
    <mergeCell ref="U79:U81"/>
    <mergeCell ref="C79:C81"/>
    <mergeCell ref="F79:F81"/>
    <mergeCell ref="G79:G81"/>
    <mergeCell ref="H79:H81"/>
    <mergeCell ref="I79:I81"/>
    <mergeCell ref="K79:K81"/>
    <mergeCell ref="D73:D78"/>
    <mergeCell ref="V70:V83"/>
    <mergeCell ref="W70:W83"/>
    <mergeCell ref="U65:U67"/>
    <mergeCell ref="B70:B83"/>
    <mergeCell ref="M70:M72"/>
    <mergeCell ref="N70:N72"/>
    <mergeCell ref="K65:K67"/>
    <mergeCell ref="M65:M67"/>
    <mergeCell ref="N65:N67"/>
    <mergeCell ref="O65:O67"/>
    <mergeCell ref="P65:P67"/>
    <mergeCell ref="R65:R67"/>
    <mergeCell ref="B53:B69"/>
    <mergeCell ref="M73:M78"/>
    <mergeCell ref="N73:N78"/>
    <mergeCell ref="O73:O78"/>
    <mergeCell ref="P73:P78"/>
    <mergeCell ref="R73:R78"/>
    <mergeCell ref="R59:R64"/>
    <mergeCell ref="U59:U64"/>
    <mergeCell ref="C65:C67"/>
    <mergeCell ref="F65:F67"/>
    <mergeCell ref="G65:G67"/>
    <mergeCell ref="H65:H67"/>
    <mergeCell ref="O70:O72"/>
    <mergeCell ref="P70:P72"/>
    <mergeCell ref="R70:R72"/>
    <mergeCell ref="U70:U72"/>
    <mergeCell ref="D59:D64"/>
    <mergeCell ref="C70:C72"/>
    <mergeCell ref="D70:D72"/>
    <mergeCell ref="F70:F72"/>
    <mergeCell ref="G70:G72"/>
    <mergeCell ref="H70:H72"/>
    <mergeCell ref="I70:I72"/>
    <mergeCell ref="K70:K72"/>
    <mergeCell ref="U53:U58"/>
    <mergeCell ref="V53:V69"/>
    <mergeCell ref="W53:W69"/>
    <mergeCell ref="C59:C64"/>
    <mergeCell ref="F59:F64"/>
    <mergeCell ref="G59:G64"/>
    <mergeCell ref="H59:H64"/>
    <mergeCell ref="I59:I64"/>
    <mergeCell ref="K59:K64"/>
    <mergeCell ref="M59:M64"/>
    <mergeCell ref="K53:K58"/>
    <mergeCell ref="M53:M58"/>
    <mergeCell ref="N53:N58"/>
    <mergeCell ref="O53:O58"/>
    <mergeCell ref="P53:P58"/>
    <mergeCell ref="R53:R58"/>
    <mergeCell ref="C53:C58"/>
    <mergeCell ref="F53:F58"/>
    <mergeCell ref="G53:G58"/>
    <mergeCell ref="H53:H58"/>
    <mergeCell ref="I53:I58"/>
    <mergeCell ref="N59:N64"/>
    <mergeCell ref="O59:O64"/>
    <mergeCell ref="P59:P64"/>
    <mergeCell ref="M50:M52"/>
    <mergeCell ref="N50:N52"/>
    <mergeCell ref="O50:O52"/>
    <mergeCell ref="P50:P52"/>
    <mergeCell ref="R50:R52"/>
    <mergeCell ref="U50:U52"/>
    <mergeCell ref="C50:C52"/>
    <mergeCell ref="F50:F52"/>
    <mergeCell ref="G50:G52"/>
    <mergeCell ref="H50:H52"/>
    <mergeCell ref="I50:I52"/>
    <mergeCell ref="K50:K52"/>
    <mergeCell ref="U39:U44"/>
    <mergeCell ref="C39:C44"/>
    <mergeCell ref="F39:F44"/>
    <mergeCell ref="G39:G44"/>
    <mergeCell ref="H39:H44"/>
    <mergeCell ref="I39:I44"/>
    <mergeCell ref="K39:K44"/>
    <mergeCell ref="D35:D38"/>
    <mergeCell ref="D39:D44"/>
    <mergeCell ref="M39:M44"/>
    <mergeCell ref="P29:P34"/>
    <mergeCell ref="R29:R34"/>
    <mergeCell ref="U29:U34"/>
    <mergeCell ref="U26:U28"/>
    <mergeCell ref="V26:V52"/>
    <mergeCell ref="W26:W52"/>
    <mergeCell ref="N26:N28"/>
    <mergeCell ref="O26:O28"/>
    <mergeCell ref="P26:P28"/>
    <mergeCell ref="R26:R28"/>
    <mergeCell ref="N35:N38"/>
    <mergeCell ref="O35:O38"/>
    <mergeCell ref="P35:P38"/>
    <mergeCell ref="R35:R38"/>
    <mergeCell ref="U35:U38"/>
    <mergeCell ref="N45:N47"/>
    <mergeCell ref="O45:O47"/>
    <mergeCell ref="P45:P47"/>
    <mergeCell ref="R45:R47"/>
    <mergeCell ref="U45:U47"/>
    <mergeCell ref="N39:N44"/>
    <mergeCell ref="O39:O44"/>
    <mergeCell ref="P39:P44"/>
    <mergeCell ref="R39:R44"/>
    <mergeCell ref="V24:V25"/>
    <mergeCell ref="W24:W25"/>
    <mergeCell ref="B26:B52"/>
    <mergeCell ref="C29:C34"/>
    <mergeCell ref="D29:D34"/>
    <mergeCell ref="F29:F34"/>
    <mergeCell ref="G29:G34"/>
    <mergeCell ref="H29:H34"/>
    <mergeCell ref="I29:I34"/>
    <mergeCell ref="C35:C38"/>
    <mergeCell ref="F35:F38"/>
    <mergeCell ref="G35:G38"/>
    <mergeCell ref="H35:H38"/>
    <mergeCell ref="I35:I38"/>
    <mergeCell ref="C45:C47"/>
    <mergeCell ref="F45:F47"/>
    <mergeCell ref="G45:G47"/>
    <mergeCell ref="K29:K34"/>
    <mergeCell ref="M26:M28"/>
    <mergeCell ref="M29:M34"/>
    <mergeCell ref="N29:N34"/>
    <mergeCell ref="O29:O34"/>
    <mergeCell ref="M35:M38"/>
    <mergeCell ref="M45:M47"/>
    <mergeCell ref="R11:R16"/>
    <mergeCell ref="U11:U16"/>
    <mergeCell ref="U5:U10"/>
    <mergeCell ref="V5:V23"/>
    <mergeCell ref="W5:W23"/>
    <mergeCell ref="N5:N10"/>
    <mergeCell ref="O5:O10"/>
    <mergeCell ref="P5:P10"/>
    <mergeCell ref="R5:R10"/>
    <mergeCell ref="N19:N21"/>
    <mergeCell ref="O19:O21"/>
    <mergeCell ref="P19:P21"/>
    <mergeCell ref="R19:R21"/>
    <mergeCell ref="U19:U21"/>
    <mergeCell ref="B3:C3"/>
    <mergeCell ref="D3:D4"/>
    <mergeCell ref="F3:F4"/>
    <mergeCell ref="G3:G4"/>
    <mergeCell ref="H3:H4"/>
    <mergeCell ref="I3:I4"/>
    <mergeCell ref="C11:C16"/>
    <mergeCell ref="D11:D16"/>
    <mergeCell ref="F11:F16"/>
    <mergeCell ref="G11:G16"/>
    <mergeCell ref="H11:H16"/>
    <mergeCell ref="I11:I16"/>
    <mergeCell ref="M11:M16"/>
    <mergeCell ref="N11:N16"/>
    <mergeCell ref="O11:O16"/>
    <mergeCell ref="P11:P16"/>
    <mergeCell ref="A5:A83"/>
    <mergeCell ref="B5:B23"/>
    <mergeCell ref="C5:C10"/>
    <mergeCell ref="D5:D10"/>
    <mergeCell ref="F5:F10"/>
    <mergeCell ref="G5:G10"/>
    <mergeCell ref="H5:H10"/>
    <mergeCell ref="I5:I10"/>
    <mergeCell ref="K11:K16"/>
    <mergeCell ref="K5:K10"/>
    <mergeCell ref="M5:M10"/>
    <mergeCell ref="M19:M21"/>
    <mergeCell ref="C19:C21"/>
    <mergeCell ref="F19:F21"/>
    <mergeCell ref="G19:G21"/>
    <mergeCell ref="H19:H21"/>
    <mergeCell ref="I19:I21"/>
    <mergeCell ref="K19:K21"/>
    <mergeCell ref="B24:B25"/>
    <mergeCell ref="K35:K38"/>
    <mergeCell ref="E1:K1"/>
    <mergeCell ref="L1:S1"/>
    <mergeCell ref="V1:W1"/>
    <mergeCell ref="E2:E4"/>
    <mergeCell ref="F2:I2"/>
    <mergeCell ref="L2:L4"/>
    <mergeCell ref="M2:P2"/>
    <mergeCell ref="Q2:S2"/>
    <mergeCell ref="J3:J4"/>
    <mergeCell ref="K3:K4"/>
    <mergeCell ref="T3:T4"/>
    <mergeCell ref="U3:U4"/>
    <mergeCell ref="N3:N4"/>
    <mergeCell ref="O3:O4"/>
    <mergeCell ref="Q3:Q4"/>
    <mergeCell ref="R3:R4"/>
    <mergeCell ref="S3:S4"/>
    <mergeCell ref="P3:P4"/>
    <mergeCell ref="M3:M4"/>
    <mergeCell ref="C26:C28"/>
    <mergeCell ref="D26:D28"/>
    <mergeCell ref="F26:F28"/>
    <mergeCell ref="G26:G28"/>
    <mergeCell ref="H26:H28"/>
    <mergeCell ref="I26:I28"/>
    <mergeCell ref="K26:K28"/>
    <mergeCell ref="D53:D58"/>
    <mergeCell ref="D65:D67"/>
    <mergeCell ref="K45:K47"/>
    <mergeCell ref="D45:D47"/>
    <mergeCell ref="H45:H47"/>
    <mergeCell ref="I45:I47"/>
    <mergeCell ref="I65:I67"/>
    <mergeCell ref="D50:D5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topLeftCell="A37" zoomScale="71" zoomScaleNormal="71" workbookViewId="0">
      <selection activeCell="R43" sqref="R43:R46"/>
    </sheetView>
  </sheetViews>
  <sheetFormatPr defaultRowHeight="15" x14ac:dyDescent="0.25"/>
  <cols>
    <col min="2" max="2" width="14" customWidth="1"/>
    <col min="3" max="3" width="17.42578125" customWidth="1"/>
    <col min="4" max="4" width="14.7109375" customWidth="1"/>
    <col min="5" max="5" width="21.140625" customWidth="1"/>
    <col min="12" max="12" width="21.85546875" customWidth="1"/>
    <col min="17" max="17" width="13.85546875" customWidth="1"/>
    <col min="19" max="19" width="12.5703125" customWidth="1"/>
    <col min="20" max="20" width="11.5703125" customWidth="1"/>
    <col min="22" max="22" width="10.42578125" customWidth="1"/>
    <col min="23" max="23" width="11.140625" customWidth="1"/>
  </cols>
  <sheetData>
    <row r="1" spans="1:23" s="27" customFormat="1" ht="16.5" thickTop="1" thickBot="1" x14ac:dyDescent="0.3">
      <c r="E1" s="227" t="s">
        <v>84</v>
      </c>
      <c r="F1" s="228"/>
      <c r="G1" s="228"/>
      <c r="H1" s="228"/>
      <c r="I1" s="228"/>
      <c r="J1" s="228"/>
      <c r="K1" s="229"/>
      <c r="L1" s="227" t="s">
        <v>196</v>
      </c>
      <c r="M1" s="228"/>
      <c r="N1" s="228"/>
      <c r="O1" s="228"/>
      <c r="P1" s="228"/>
      <c r="Q1" s="228"/>
      <c r="R1" s="228"/>
      <c r="S1" s="229"/>
      <c r="V1" s="224" t="s">
        <v>200</v>
      </c>
      <c r="W1" s="225"/>
    </row>
    <row r="2" spans="1:23" s="27" customFormat="1" ht="60.75" thickTop="1" x14ac:dyDescent="0.25">
      <c r="D2" s="39" t="s">
        <v>84</v>
      </c>
      <c r="E2" s="230" t="s">
        <v>22</v>
      </c>
      <c r="F2" s="164" t="s">
        <v>195</v>
      </c>
      <c r="G2" s="165"/>
      <c r="H2" s="165"/>
      <c r="I2" s="226"/>
      <c r="J2" s="40"/>
      <c r="K2" s="41"/>
      <c r="L2" s="235" t="s">
        <v>75</v>
      </c>
      <c r="M2" s="164" t="s">
        <v>195</v>
      </c>
      <c r="N2" s="165"/>
      <c r="O2" s="165"/>
      <c r="P2" s="165"/>
      <c r="Q2" s="236" t="s">
        <v>199</v>
      </c>
      <c r="R2" s="237"/>
      <c r="S2" s="238"/>
      <c r="V2" s="45" t="s">
        <v>201</v>
      </c>
      <c r="W2" s="46" t="s">
        <v>198</v>
      </c>
    </row>
    <row r="3" spans="1:23" s="27" customFormat="1" ht="15.75" thickBot="1" x14ac:dyDescent="0.3">
      <c r="A3" s="1"/>
      <c r="B3" s="157" t="s">
        <v>85</v>
      </c>
      <c r="C3" s="157"/>
      <c r="D3" s="169" t="s">
        <v>93</v>
      </c>
      <c r="E3" s="231"/>
      <c r="F3" s="233" t="s">
        <v>191</v>
      </c>
      <c r="G3" s="233" t="s">
        <v>192</v>
      </c>
      <c r="H3" s="233" t="s">
        <v>193</v>
      </c>
      <c r="I3" s="211" t="s">
        <v>194</v>
      </c>
      <c r="J3" s="193" t="s">
        <v>74</v>
      </c>
      <c r="K3" s="205" t="s">
        <v>88</v>
      </c>
      <c r="L3" s="167"/>
      <c r="M3" s="211" t="s">
        <v>191</v>
      </c>
      <c r="N3" s="211" t="s">
        <v>192</v>
      </c>
      <c r="O3" s="211" t="s">
        <v>193</v>
      </c>
      <c r="P3" s="211" t="s">
        <v>194</v>
      </c>
      <c r="Q3" s="195" t="s">
        <v>86</v>
      </c>
      <c r="R3" s="205" t="s">
        <v>76</v>
      </c>
      <c r="S3" s="193" t="s">
        <v>89</v>
      </c>
      <c r="T3" s="195" t="s">
        <v>87</v>
      </c>
      <c r="U3" s="197" t="s">
        <v>77</v>
      </c>
      <c r="V3" s="47">
        <f>V5+V24+V26+V62+V80</f>
        <v>188.74238333333329</v>
      </c>
      <c r="W3" s="50">
        <f>W5+W24+W26+W62+W80</f>
        <v>1237.8173333333332</v>
      </c>
    </row>
    <row r="4" spans="1:23" s="27" customFormat="1" ht="61.5" thickTop="1" thickBot="1" x14ac:dyDescent="0.3">
      <c r="A4" s="36" t="s">
        <v>94</v>
      </c>
      <c r="B4" s="35" t="s">
        <v>21</v>
      </c>
      <c r="C4" s="37" t="s">
        <v>2</v>
      </c>
      <c r="D4" s="156"/>
      <c r="E4" s="232"/>
      <c r="F4" s="234"/>
      <c r="G4" s="234"/>
      <c r="H4" s="234"/>
      <c r="I4" s="212"/>
      <c r="J4" s="239"/>
      <c r="K4" s="206"/>
      <c r="L4" s="168"/>
      <c r="M4" s="212"/>
      <c r="N4" s="212"/>
      <c r="O4" s="212"/>
      <c r="P4" s="212"/>
      <c r="Q4" s="196"/>
      <c r="R4" s="207"/>
      <c r="S4" s="194"/>
      <c r="T4" s="196"/>
      <c r="U4" s="198"/>
      <c r="V4" s="38" t="s">
        <v>190</v>
      </c>
      <c r="W4" s="44" t="s">
        <v>197</v>
      </c>
    </row>
    <row r="5" spans="1:23" s="27" customFormat="1" ht="15.75" thickTop="1" x14ac:dyDescent="0.25">
      <c r="A5" s="170" t="s">
        <v>95</v>
      </c>
      <c r="B5" s="185" t="s">
        <v>7</v>
      </c>
      <c r="C5" s="179" t="s">
        <v>224</v>
      </c>
      <c r="D5" s="154" t="s">
        <v>445</v>
      </c>
      <c r="E5" s="2" t="s">
        <v>150</v>
      </c>
      <c r="F5" s="166">
        <v>4.9000000000000004</v>
      </c>
      <c r="G5" s="166">
        <v>6.39</v>
      </c>
      <c r="H5" s="166">
        <v>24.6</v>
      </c>
      <c r="I5" s="166">
        <f>(F5*4)+(G5*9)+(H5*4)</f>
        <v>175.51</v>
      </c>
      <c r="J5" s="3">
        <v>15</v>
      </c>
      <c r="K5" s="161">
        <v>200</v>
      </c>
      <c r="L5" s="2" t="s">
        <v>150</v>
      </c>
      <c r="M5" s="166">
        <f>$R$5/$K$5*F5</f>
        <v>4.9000000000000004</v>
      </c>
      <c r="N5" s="166">
        <f>$R$5/$K$5*G5</f>
        <v>6.39</v>
      </c>
      <c r="O5" s="166">
        <f>$R$5/$K$5*H5</f>
        <v>24.6</v>
      </c>
      <c r="P5" s="166">
        <f>(M5*4)+(N5*9)+(O5*4)</f>
        <v>175.51</v>
      </c>
      <c r="Q5" s="4">
        <f>VLOOKUP(L5,перечень!$B$3:$C$152,2,FALSE)</f>
        <v>70</v>
      </c>
      <c r="R5" s="161">
        <v>200</v>
      </c>
      <c r="S5" s="3">
        <f t="shared" ref="S5:S10" si="0">$R$5*J5/$K$5</f>
        <v>15</v>
      </c>
      <c r="T5" s="5">
        <f>Q5/1000*S5</f>
        <v>1.05</v>
      </c>
      <c r="U5" s="202">
        <f>SUM(T5:T10)</f>
        <v>11.862699999999998</v>
      </c>
      <c r="V5" s="213">
        <f>SUM(U5:U23)</f>
        <v>45.449699999999993</v>
      </c>
      <c r="W5" s="208">
        <f>SUM(P5:P23)</f>
        <v>486.06799999999993</v>
      </c>
    </row>
    <row r="6" spans="1:23" s="27" customFormat="1" x14ac:dyDescent="0.25">
      <c r="A6" s="171"/>
      <c r="B6" s="186"/>
      <c r="C6" s="180"/>
      <c r="D6" s="155"/>
      <c r="E6" s="6" t="s">
        <v>152</v>
      </c>
      <c r="F6" s="167"/>
      <c r="G6" s="167"/>
      <c r="H6" s="167"/>
      <c r="I6" s="167"/>
      <c r="J6" s="7">
        <v>11</v>
      </c>
      <c r="K6" s="162"/>
      <c r="L6" s="6" t="s">
        <v>152</v>
      </c>
      <c r="M6" s="167"/>
      <c r="N6" s="167"/>
      <c r="O6" s="167"/>
      <c r="P6" s="167"/>
      <c r="Q6" s="8">
        <f>VLOOKUP(L6,перечень!$B$3:$C$152,2,FALSE)</f>
        <v>48</v>
      </c>
      <c r="R6" s="162"/>
      <c r="S6" s="7">
        <f t="shared" si="0"/>
        <v>11</v>
      </c>
      <c r="T6" s="9">
        <f t="shared" ref="T6:T16" si="1">Q6/1000*S6</f>
        <v>0.52800000000000002</v>
      </c>
      <c r="U6" s="203"/>
      <c r="V6" s="217"/>
      <c r="W6" s="209"/>
    </row>
    <row r="7" spans="1:23" s="27" customFormat="1" x14ac:dyDescent="0.25">
      <c r="A7" s="171"/>
      <c r="B7" s="186"/>
      <c r="C7" s="180"/>
      <c r="D7" s="155"/>
      <c r="E7" s="6" t="s">
        <v>117</v>
      </c>
      <c r="F7" s="167"/>
      <c r="G7" s="167"/>
      <c r="H7" s="167"/>
      <c r="I7" s="167"/>
      <c r="J7" s="7">
        <v>102</v>
      </c>
      <c r="K7" s="162"/>
      <c r="L7" s="6" t="s">
        <v>117</v>
      </c>
      <c r="M7" s="167"/>
      <c r="N7" s="167"/>
      <c r="O7" s="167"/>
      <c r="P7" s="167"/>
      <c r="Q7" s="8">
        <f>VLOOKUP(L7,перечень!$B$3:$C$152,2,FALSE)</f>
        <v>61.85</v>
      </c>
      <c r="R7" s="162"/>
      <c r="S7" s="7">
        <f t="shared" si="0"/>
        <v>102</v>
      </c>
      <c r="T7" s="9">
        <f t="shared" si="1"/>
        <v>6.3087</v>
      </c>
      <c r="U7" s="203"/>
      <c r="V7" s="217"/>
      <c r="W7" s="209"/>
    </row>
    <row r="8" spans="1:23" s="27" customFormat="1" x14ac:dyDescent="0.25">
      <c r="A8" s="171"/>
      <c r="B8" s="186"/>
      <c r="C8" s="180"/>
      <c r="D8" s="155"/>
      <c r="E8" s="6" t="s">
        <v>138</v>
      </c>
      <c r="F8" s="167"/>
      <c r="G8" s="167"/>
      <c r="H8" s="167"/>
      <c r="I8" s="167"/>
      <c r="J8" s="7">
        <v>3</v>
      </c>
      <c r="K8" s="162"/>
      <c r="L8" s="6" t="s">
        <v>138</v>
      </c>
      <c r="M8" s="167"/>
      <c r="N8" s="167"/>
      <c r="O8" s="167"/>
      <c r="P8" s="167"/>
      <c r="Q8" s="8">
        <f>VLOOKUP(L8,перечень!$B$3:$C$152,2,FALSE)</f>
        <v>95</v>
      </c>
      <c r="R8" s="162"/>
      <c r="S8" s="7">
        <f t="shared" si="0"/>
        <v>3</v>
      </c>
      <c r="T8" s="9">
        <f t="shared" si="1"/>
        <v>0.28500000000000003</v>
      </c>
      <c r="U8" s="203"/>
      <c r="V8" s="217"/>
      <c r="W8" s="209"/>
    </row>
    <row r="9" spans="1:23" s="27" customFormat="1" x14ac:dyDescent="0.25">
      <c r="A9" s="171"/>
      <c r="B9" s="186"/>
      <c r="C9" s="180"/>
      <c r="D9" s="155"/>
      <c r="E9" s="6" t="s">
        <v>123</v>
      </c>
      <c r="F9" s="167"/>
      <c r="G9" s="167"/>
      <c r="H9" s="167"/>
      <c r="I9" s="167"/>
      <c r="J9" s="7">
        <v>5</v>
      </c>
      <c r="K9" s="162"/>
      <c r="L9" s="6" t="s">
        <v>123</v>
      </c>
      <c r="M9" s="167"/>
      <c r="N9" s="167"/>
      <c r="O9" s="167"/>
      <c r="P9" s="167"/>
      <c r="Q9" s="8">
        <f>VLOOKUP(L9,перечень!$B$3:$C$152,2,FALSE)</f>
        <v>735</v>
      </c>
      <c r="R9" s="162"/>
      <c r="S9" s="7">
        <f t="shared" si="0"/>
        <v>5</v>
      </c>
      <c r="T9" s="9">
        <f t="shared" si="1"/>
        <v>3.6749999999999998</v>
      </c>
      <c r="U9" s="203"/>
      <c r="V9" s="217"/>
      <c r="W9" s="209"/>
    </row>
    <row r="10" spans="1:23" s="27" customFormat="1" ht="15.75" thickBot="1" x14ac:dyDescent="0.3">
      <c r="A10" s="171"/>
      <c r="B10" s="186"/>
      <c r="C10" s="181"/>
      <c r="D10" s="156"/>
      <c r="E10" s="10" t="s">
        <v>137</v>
      </c>
      <c r="F10" s="168"/>
      <c r="G10" s="168"/>
      <c r="H10" s="168"/>
      <c r="I10" s="168"/>
      <c r="J10" s="11">
        <v>1</v>
      </c>
      <c r="K10" s="163"/>
      <c r="L10" s="10" t="s">
        <v>137</v>
      </c>
      <c r="M10" s="168"/>
      <c r="N10" s="168"/>
      <c r="O10" s="168"/>
      <c r="P10" s="168"/>
      <c r="Q10" s="12">
        <f>VLOOKUP(L10,перечень!$B$3:$C$152,2,FALSE)</f>
        <v>16</v>
      </c>
      <c r="R10" s="163"/>
      <c r="S10" s="11">
        <f t="shared" si="0"/>
        <v>1</v>
      </c>
      <c r="T10" s="13">
        <f t="shared" si="1"/>
        <v>1.6E-2</v>
      </c>
      <c r="U10" s="204"/>
      <c r="V10" s="217"/>
      <c r="W10" s="209"/>
    </row>
    <row r="11" spans="1:23" s="27" customFormat="1" ht="15.75" thickTop="1" x14ac:dyDescent="0.25">
      <c r="A11" s="171"/>
      <c r="B11" s="186"/>
      <c r="C11" s="179" t="s">
        <v>220</v>
      </c>
      <c r="D11" s="154" t="s">
        <v>446</v>
      </c>
      <c r="E11" s="2" t="s">
        <v>138</v>
      </c>
      <c r="F11" s="166">
        <v>1</v>
      </c>
      <c r="G11" s="166">
        <v>0.19</v>
      </c>
      <c r="H11" s="166">
        <v>0</v>
      </c>
      <c r="I11" s="166">
        <f>(F11*4)+(G11*9)+(H11*4)</f>
        <v>5.71</v>
      </c>
      <c r="J11" s="3">
        <v>7</v>
      </c>
      <c r="K11" s="161">
        <v>200</v>
      </c>
      <c r="L11" s="2" t="s">
        <v>138</v>
      </c>
      <c r="M11" s="166">
        <f>$R$11/$K$11*F11</f>
        <v>1</v>
      </c>
      <c r="N11" s="166">
        <f>$R$11/$K$11*G11</f>
        <v>0.19</v>
      </c>
      <c r="O11" s="166">
        <f>$R$11/$K$11*H11</f>
        <v>0</v>
      </c>
      <c r="P11" s="166">
        <f>(M11*4)+(N11*9)+(O11*4)</f>
        <v>5.71</v>
      </c>
      <c r="Q11" s="4">
        <f>VLOOKUP(L11,перечень!$B$3:$C$152,2,FALSE)</f>
        <v>95</v>
      </c>
      <c r="R11" s="161">
        <v>200</v>
      </c>
      <c r="S11" s="3">
        <f t="shared" ref="S11:S16" si="2">$R$11*J11/$K$11</f>
        <v>7</v>
      </c>
      <c r="T11" s="5">
        <f>Q11/1000*S11</f>
        <v>0.66500000000000004</v>
      </c>
      <c r="U11" s="202">
        <f>SUM(T11:T16)</f>
        <v>1.2050000000000001</v>
      </c>
      <c r="V11" s="217"/>
      <c r="W11" s="209"/>
    </row>
    <row r="12" spans="1:23" s="27" customFormat="1" x14ac:dyDescent="0.25">
      <c r="A12" s="171"/>
      <c r="B12" s="186"/>
      <c r="C12" s="180"/>
      <c r="D12" s="155"/>
      <c r="E12" s="6" t="s">
        <v>209</v>
      </c>
      <c r="F12" s="167"/>
      <c r="G12" s="167"/>
      <c r="H12" s="167"/>
      <c r="I12" s="167"/>
      <c r="J12" s="7">
        <v>1</v>
      </c>
      <c r="K12" s="162"/>
      <c r="L12" s="6" t="s">
        <v>141</v>
      </c>
      <c r="M12" s="167"/>
      <c r="N12" s="167"/>
      <c r="O12" s="167"/>
      <c r="P12" s="167"/>
      <c r="Q12" s="8">
        <f>VLOOKUP(L12,перечень!$B$3:$C$152,2,FALSE)</f>
        <v>540</v>
      </c>
      <c r="R12" s="162"/>
      <c r="S12" s="7">
        <f t="shared" si="2"/>
        <v>1</v>
      </c>
      <c r="T12" s="9">
        <f t="shared" si="1"/>
        <v>0.54</v>
      </c>
      <c r="U12" s="203"/>
      <c r="V12" s="217"/>
      <c r="W12" s="209"/>
    </row>
    <row r="13" spans="1:23" s="27" customFormat="1" x14ac:dyDescent="0.25">
      <c r="A13" s="171"/>
      <c r="B13" s="186"/>
      <c r="C13" s="180"/>
      <c r="D13" s="155"/>
      <c r="E13" s="6"/>
      <c r="F13" s="167"/>
      <c r="G13" s="167"/>
      <c r="H13" s="167"/>
      <c r="I13" s="167"/>
      <c r="J13" s="7">
        <v>0</v>
      </c>
      <c r="K13" s="162"/>
      <c r="L13" s="6"/>
      <c r="M13" s="167"/>
      <c r="N13" s="167"/>
      <c r="O13" s="167"/>
      <c r="P13" s="167"/>
      <c r="Q13" s="8">
        <f>VLOOKUP(L13,перечень!$B$3:$C$152,2,FALSE)</f>
        <v>0</v>
      </c>
      <c r="R13" s="162"/>
      <c r="S13" s="7">
        <f t="shared" si="2"/>
        <v>0</v>
      </c>
      <c r="T13" s="9">
        <f t="shared" si="1"/>
        <v>0</v>
      </c>
      <c r="U13" s="203"/>
      <c r="V13" s="217"/>
      <c r="W13" s="209"/>
    </row>
    <row r="14" spans="1:23" s="27" customFormat="1" x14ac:dyDescent="0.25">
      <c r="A14" s="171"/>
      <c r="B14" s="186"/>
      <c r="C14" s="180"/>
      <c r="D14" s="155"/>
      <c r="E14" s="6"/>
      <c r="F14" s="167"/>
      <c r="G14" s="167"/>
      <c r="H14" s="167"/>
      <c r="I14" s="167"/>
      <c r="J14" s="7">
        <v>0</v>
      </c>
      <c r="K14" s="162"/>
      <c r="L14" s="6">
        <v>0</v>
      </c>
      <c r="M14" s="167"/>
      <c r="N14" s="167"/>
      <c r="O14" s="167"/>
      <c r="P14" s="167"/>
      <c r="Q14" s="8">
        <f>VLOOKUP(L14,перечень!$B$3:$C$152,2,FALSE)</f>
        <v>0</v>
      </c>
      <c r="R14" s="162"/>
      <c r="S14" s="7">
        <f t="shared" si="2"/>
        <v>0</v>
      </c>
      <c r="T14" s="9">
        <f t="shared" si="1"/>
        <v>0</v>
      </c>
      <c r="U14" s="203"/>
      <c r="V14" s="217"/>
      <c r="W14" s="209"/>
    </row>
    <row r="15" spans="1:23" s="27" customFormat="1" x14ac:dyDescent="0.25">
      <c r="A15" s="171"/>
      <c r="B15" s="186"/>
      <c r="C15" s="180"/>
      <c r="D15" s="155"/>
      <c r="E15" s="6"/>
      <c r="F15" s="167"/>
      <c r="G15" s="167"/>
      <c r="H15" s="167"/>
      <c r="I15" s="167"/>
      <c r="J15" s="7">
        <v>0</v>
      </c>
      <c r="K15" s="162"/>
      <c r="L15" s="6">
        <v>0</v>
      </c>
      <c r="M15" s="167"/>
      <c r="N15" s="167"/>
      <c r="O15" s="167"/>
      <c r="P15" s="167"/>
      <c r="Q15" s="8">
        <f>VLOOKUP(L15,перечень!$B$3:$C$152,2,FALSE)</f>
        <v>0</v>
      </c>
      <c r="R15" s="162"/>
      <c r="S15" s="7">
        <f t="shared" si="2"/>
        <v>0</v>
      </c>
      <c r="T15" s="9">
        <f t="shared" si="1"/>
        <v>0</v>
      </c>
      <c r="U15" s="203"/>
      <c r="V15" s="217"/>
      <c r="W15" s="209"/>
    </row>
    <row r="16" spans="1:23" s="27" customFormat="1" ht="15.75" thickBot="1" x14ac:dyDescent="0.3">
      <c r="A16" s="171"/>
      <c r="B16" s="186"/>
      <c r="C16" s="181"/>
      <c r="D16" s="156"/>
      <c r="E16" s="10"/>
      <c r="F16" s="168"/>
      <c r="G16" s="168"/>
      <c r="H16" s="168"/>
      <c r="I16" s="168"/>
      <c r="J16" s="11">
        <v>0</v>
      </c>
      <c r="K16" s="163"/>
      <c r="L16" s="10">
        <v>0</v>
      </c>
      <c r="M16" s="168"/>
      <c r="N16" s="168"/>
      <c r="O16" s="168"/>
      <c r="P16" s="168"/>
      <c r="Q16" s="12">
        <f>VLOOKUP(L16,перечень!$B$3:$C$152,2,FALSE)</f>
        <v>0</v>
      </c>
      <c r="R16" s="163"/>
      <c r="S16" s="11">
        <f t="shared" si="2"/>
        <v>0</v>
      </c>
      <c r="T16" s="13">
        <f t="shared" si="1"/>
        <v>0</v>
      </c>
      <c r="U16" s="204"/>
      <c r="V16" s="217"/>
      <c r="W16" s="209"/>
    </row>
    <row r="17" spans="1:23" s="27" customFormat="1" ht="16.5" thickTop="1" thickBot="1" x14ac:dyDescent="0.3">
      <c r="A17" s="171"/>
      <c r="B17" s="186"/>
      <c r="C17" s="53"/>
      <c r="D17" s="54"/>
      <c r="E17" s="15"/>
      <c r="F17" s="42"/>
      <c r="G17" s="42"/>
      <c r="H17" s="42"/>
      <c r="I17" s="42">
        <f>(F17*4)+(G17*9)+(H17*4)</f>
        <v>0</v>
      </c>
      <c r="J17" s="16">
        <v>5</v>
      </c>
      <c r="K17" s="17">
        <v>5</v>
      </c>
      <c r="L17" s="15"/>
      <c r="M17" s="42">
        <f>$R$17/$K$17*F17</f>
        <v>0</v>
      </c>
      <c r="N17" s="42">
        <f>$R$17/$K$17*G17</f>
        <v>0</v>
      </c>
      <c r="O17" s="42">
        <f>$R$17/$K$17*H17</f>
        <v>0</v>
      </c>
      <c r="P17" s="42">
        <f>(M17*4)+(N17*9)+(O17*4)</f>
        <v>0</v>
      </c>
      <c r="Q17" s="18">
        <f>VLOOKUP(L17,перечень!$B$3:$C$152,2,FALSE)</f>
        <v>0</v>
      </c>
      <c r="R17" s="17">
        <v>0</v>
      </c>
      <c r="S17" s="16">
        <f>$R$17*J17/$K$17</f>
        <v>0</v>
      </c>
      <c r="T17" s="19">
        <f>Q17/1000*S17</f>
        <v>0</v>
      </c>
      <c r="U17" s="43">
        <f>SUM(T17)</f>
        <v>0</v>
      </c>
      <c r="V17" s="217"/>
      <c r="W17" s="209"/>
    </row>
    <row r="18" spans="1:23" s="27" customFormat="1" ht="31.5" thickTop="1" thickBot="1" x14ac:dyDescent="0.3">
      <c r="A18" s="171"/>
      <c r="B18" s="186"/>
      <c r="C18" s="53" t="s">
        <v>332</v>
      </c>
      <c r="D18" s="31" t="s">
        <v>205</v>
      </c>
      <c r="E18" s="15" t="s">
        <v>135</v>
      </c>
      <c r="F18" s="42">
        <v>0</v>
      </c>
      <c r="G18" s="42">
        <v>19.5</v>
      </c>
      <c r="H18" s="42">
        <v>0.3</v>
      </c>
      <c r="I18" s="42">
        <f>(F18*4)+(G18*9)+(H18*4)</f>
        <v>176.7</v>
      </c>
      <c r="J18" s="16">
        <v>100</v>
      </c>
      <c r="K18" s="17">
        <v>100</v>
      </c>
      <c r="L18" s="15" t="s">
        <v>135</v>
      </c>
      <c r="M18" s="42">
        <f>$R$18/$K$18*F18</f>
        <v>0</v>
      </c>
      <c r="N18" s="42">
        <f>$R$18/$K$18*G18</f>
        <v>5.85</v>
      </c>
      <c r="O18" s="42">
        <f>$R$18/$K$18*H18</f>
        <v>0.09</v>
      </c>
      <c r="P18" s="42">
        <f t="shared" ref="P18" si="3">(M18*4)+(N18*9)+(O18*4)</f>
        <v>53.01</v>
      </c>
      <c r="Q18" s="18">
        <f>VLOOKUP(L18,перечень!$B$3:$C$152,2,FALSE)</f>
        <v>195</v>
      </c>
      <c r="R18" s="17">
        <v>30</v>
      </c>
      <c r="S18" s="16">
        <f>$R$18*J18/$K$18</f>
        <v>30</v>
      </c>
      <c r="T18" s="19">
        <f t="shared" ref="T18:T88" si="4">Q18/1000*S18</f>
        <v>5.8500000000000005</v>
      </c>
      <c r="U18" s="43">
        <f>SUM(T18)</f>
        <v>5.8500000000000005</v>
      </c>
      <c r="V18" s="217"/>
      <c r="W18" s="209"/>
    </row>
    <row r="19" spans="1:23" s="27" customFormat="1" ht="15.75" thickTop="1" x14ac:dyDescent="0.25">
      <c r="A19" s="171"/>
      <c r="B19" s="186"/>
      <c r="C19" s="240" t="s">
        <v>498</v>
      </c>
      <c r="D19" s="221" t="s">
        <v>205</v>
      </c>
      <c r="E19" s="2" t="s">
        <v>106</v>
      </c>
      <c r="F19" s="166">
        <v>0.81</v>
      </c>
      <c r="G19" s="166">
        <v>0.31</v>
      </c>
      <c r="H19" s="166">
        <v>11.54</v>
      </c>
      <c r="I19" s="166">
        <f t="shared" ref="I19" si="5">(F19*4)+(G19*9)+(H19*4)</f>
        <v>52.19</v>
      </c>
      <c r="J19" s="3">
        <v>100</v>
      </c>
      <c r="K19" s="199">
        <v>100</v>
      </c>
      <c r="L19" s="2" t="s">
        <v>106</v>
      </c>
      <c r="M19" s="166">
        <f>$R$19/$K$19*F19</f>
        <v>0.81</v>
      </c>
      <c r="N19" s="166">
        <f>$R$19/$K$19*G19</f>
        <v>0.31</v>
      </c>
      <c r="O19" s="166">
        <f>$R$19/$K$19*H19</f>
        <v>11.54</v>
      </c>
      <c r="P19" s="166">
        <f>(M19*4)+(N19*9)+(O19*4)</f>
        <v>52.19</v>
      </c>
      <c r="Q19" s="4">
        <f>VLOOKUP(L19,перечень!$B$3:$C$152,2,FALSE)</f>
        <v>200</v>
      </c>
      <c r="R19" s="161">
        <v>100</v>
      </c>
      <c r="S19" s="3">
        <f>$R$19*J19/$K$19</f>
        <v>100</v>
      </c>
      <c r="T19" s="5">
        <f t="shared" si="4"/>
        <v>20</v>
      </c>
      <c r="U19" s="202">
        <f>SUM(T19:T21)</f>
        <v>20</v>
      </c>
      <c r="V19" s="217"/>
      <c r="W19" s="209"/>
    </row>
    <row r="20" spans="1:23" s="27" customFormat="1" x14ac:dyDescent="0.25">
      <c r="A20" s="171"/>
      <c r="B20" s="186"/>
      <c r="C20" s="241"/>
      <c r="D20" s="222"/>
      <c r="E20" s="6"/>
      <c r="F20" s="167"/>
      <c r="G20" s="167"/>
      <c r="H20" s="167"/>
      <c r="I20" s="167"/>
      <c r="J20" s="7">
        <v>10</v>
      </c>
      <c r="K20" s="200"/>
      <c r="L20" s="6">
        <v>0</v>
      </c>
      <c r="M20" s="167"/>
      <c r="N20" s="167"/>
      <c r="O20" s="167"/>
      <c r="P20" s="167"/>
      <c r="Q20" s="8">
        <f>VLOOKUP(L20,перечень!$B$3:$C$152,2,FALSE)</f>
        <v>0</v>
      </c>
      <c r="R20" s="162"/>
      <c r="S20" s="7">
        <f>$R$19*J20/$K$19</f>
        <v>10</v>
      </c>
      <c r="T20" s="9">
        <f t="shared" si="4"/>
        <v>0</v>
      </c>
      <c r="U20" s="203"/>
      <c r="V20" s="217"/>
      <c r="W20" s="209"/>
    </row>
    <row r="21" spans="1:23" s="27" customFormat="1" ht="15.75" thickBot="1" x14ac:dyDescent="0.3">
      <c r="A21" s="171"/>
      <c r="B21" s="186"/>
      <c r="C21" s="242"/>
      <c r="D21" s="223"/>
      <c r="E21" s="10"/>
      <c r="F21" s="168"/>
      <c r="G21" s="168"/>
      <c r="H21" s="168"/>
      <c r="I21" s="168"/>
      <c r="J21" s="11">
        <v>10</v>
      </c>
      <c r="K21" s="201"/>
      <c r="L21" s="10">
        <v>0</v>
      </c>
      <c r="M21" s="168"/>
      <c r="N21" s="168"/>
      <c r="O21" s="168"/>
      <c r="P21" s="168"/>
      <c r="Q21" s="12">
        <f>VLOOKUP(L21,перечень!$B$3:$C$152,2,FALSE)</f>
        <v>0</v>
      </c>
      <c r="R21" s="163"/>
      <c r="S21" s="11">
        <f>$R$19*J21/$K$19</f>
        <v>10</v>
      </c>
      <c r="T21" s="13">
        <f t="shared" si="4"/>
        <v>0</v>
      </c>
      <c r="U21" s="204"/>
      <c r="V21" s="217"/>
      <c r="W21" s="209"/>
    </row>
    <row r="22" spans="1:23" s="27" customFormat="1" ht="16.5" thickTop="1" thickBot="1" x14ac:dyDescent="0.3">
      <c r="A22" s="171"/>
      <c r="B22" s="186"/>
      <c r="C22" s="14" t="s">
        <v>204</v>
      </c>
      <c r="D22" s="31" t="s">
        <v>205</v>
      </c>
      <c r="E22" s="15" t="s">
        <v>204</v>
      </c>
      <c r="F22" s="42">
        <v>8.1</v>
      </c>
      <c r="G22" s="42">
        <v>3.4</v>
      </c>
      <c r="H22" s="42">
        <v>42.2</v>
      </c>
      <c r="I22" s="42">
        <f>(F22*4)+(G22*9)+(H22*4)</f>
        <v>231.8</v>
      </c>
      <c r="J22" s="16">
        <v>100</v>
      </c>
      <c r="K22" s="17">
        <v>100</v>
      </c>
      <c r="L22" s="6" t="s">
        <v>125</v>
      </c>
      <c r="M22" s="42">
        <f>$R$22/$K$22*F22</f>
        <v>2.9159999999999999</v>
      </c>
      <c r="N22" s="42">
        <f>$R$22/$K$22*G22</f>
        <v>1.224</v>
      </c>
      <c r="O22" s="42">
        <f>$R$22/$K$22*H22</f>
        <v>15.192</v>
      </c>
      <c r="P22" s="42">
        <f>(M22*4)+(N22*9)+(O22*4)</f>
        <v>83.448000000000008</v>
      </c>
      <c r="Q22" s="18">
        <f>VLOOKUP(L22,перечень!$B$3:$C$152,2,FALSE)</f>
        <v>88</v>
      </c>
      <c r="R22" s="17">
        <v>36</v>
      </c>
      <c r="S22" s="16">
        <f>$R$22*J22/$K$22</f>
        <v>36</v>
      </c>
      <c r="T22" s="19">
        <f t="shared" si="4"/>
        <v>3.1679999999999997</v>
      </c>
      <c r="U22" s="43">
        <f>SUM(T22)</f>
        <v>3.1679999999999997</v>
      </c>
      <c r="V22" s="217"/>
      <c r="W22" s="209"/>
    </row>
    <row r="23" spans="1:23" s="27" customFormat="1" ht="16.5" thickTop="1" thickBot="1" x14ac:dyDescent="0.3">
      <c r="A23" s="171"/>
      <c r="B23" s="187"/>
      <c r="C23" s="14" t="s">
        <v>124</v>
      </c>
      <c r="D23" s="31" t="s">
        <v>205</v>
      </c>
      <c r="E23" s="15" t="s">
        <v>206</v>
      </c>
      <c r="F23" s="42">
        <v>6.6</v>
      </c>
      <c r="G23" s="42">
        <v>5.2</v>
      </c>
      <c r="H23" s="42">
        <v>39.799999999999997</v>
      </c>
      <c r="I23" s="42">
        <f>(F23*4)+(G23*9)+(H23*4)</f>
        <v>232.39999999999998</v>
      </c>
      <c r="J23" s="16">
        <v>100</v>
      </c>
      <c r="K23" s="17">
        <v>100</v>
      </c>
      <c r="L23" s="15" t="s">
        <v>124</v>
      </c>
      <c r="M23" s="42">
        <f>$R$23/$K$23*F23</f>
        <v>3.3</v>
      </c>
      <c r="N23" s="42">
        <f>$R$23/$K$23*G23</f>
        <v>2.6</v>
      </c>
      <c r="O23" s="42">
        <f>$R$23/$K$23*H23</f>
        <v>19.899999999999999</v>
      </c>
      <c r="P23" s="42">
        <f>(M23*4)+(N23*9)+(O23*4)</f>
        <v>116.19999999999999</v>
      </c>
      <c r="Q23" s="18">
        <f>VLOOKUP(L23,перечень!$B$3:$C$152,2,FALSE)</f>
        <v>67.28</v>
      </c>
      <c r="R23" s="17">
        <v>50</v>
      </c>
      <c r="S23" s="16">
        <f>$R$23*J23/$K$23</f>
        <v>50</v>
      </c>
      <c r="T23" s="19">
        <f t="shared" si="4"/>
        <v>3.3640000000000003</v>
      </c>
      <c r="U23" s="43">
        <f t="shared" ref="U23:U25" si="6">SUM(T23)</f>
        <v>3.3640000000000003</v>
      </c>
      <c r="V23" s="214"/>
      <c r="W23" s="210"/>
    </row>
    <row r="24" spans="1:23" s="27" customFormat="1" ht="16.5" thickTop="1" thickBot="1" x14ac:dyDescent="0.3">
      <c r="A24" s="171"/>
      <c r="B24" s="188" t="s">
        <v>80</v>
      </c>
      <c r="C24" s="14" t="s">
        <v>299</v>
      </c>
      <c r="D24" s="31" t="s">
        <v>205</v>
      </c>
      <c r="E24" s="15" t="s">
        <v>298</v>
      </c>
      <c r="F24" s="42">
        <v>0</v>
      </c>
      <c r="G24" s="42">
        <v>0</v>
      </c>
      <c r="H24" s="42">
        <v>0</v>
      </c>
      <c r="I24" s="42">
        <f>(F24*4)+(G24*9)+(H24*4)</f>
        <v>0</v>
      </c>
      <c r="J24" s="16">
        <v>100</v>
      </c>
      <c r="K24" s="17">
        <v>100</v>
      </c>
      <c r="L24" s="15" t="s">
        <v>298</v>
      </c>
      <c r="M24" s="42">
        <f>$R$24/$K$24*F24</f>
        <v>0</v>
      </c>
      <c r="N24" s="42">
        <f>$R$24/$K$24*G24</f>
        <v>0</v>
      </c>
      <c r="O24" s="42">
        <f>$R$24/$K$24*H24</f>
        <v>0</v>
      </c>
      <c r="P24" s="42">
        <f>(M24*4)+(N24*9)+(O24*4)</f>
        <v>0</v>
      </c>
      <c r="Q24" s="18">
        <f>VLOOKUP(L24,перечень!$B$3:$C$152,2,FALSE)</f>
        <v>14.76</v>
      </c>
      <c r="R24" s="17">
        <v>200</v>
      </c>
      <c r="S24" s="16">
        <f>$R$24*J24/$K$24</f>
        <v>200</v>
      </c>
      <c r="T24" s="19">
        <f t="shared" si="4"/>
        <v>2.952</v>
      </c>
      <c r="U24" s="43">
        <f t="shared" si="6"/>
        <v>2.952</v>
      </c>
      <c r="V24" s="213">
        <f>SUM(U24:U25)</f>
        <v>2.952</v>
      </c>
      <c r="W24" s="208">
        <f>SUM(P24:P25)</f>
        <v>0</v>
      </c>
    </row>
    <row r="25" spans="1:23" s="27" customFormat="1" ht="16.5" thickTop="1" thickBot="1" x14ac:dyDescent="0.3">
      <c r="A25" s="171"/>
      <c r="B25" s="189"/>
      <c r="C25" s="14" t="s">
        <v>4</v>
      </c>
      <c r="D25" s="31"/>
      <c r="E25" s="15"/>
      <c r="F25" s="42"/>
      <c r="G25" s="42"/>
      <c r="H25" s="42"/>
      <c r="I25" s="42">
        <f>(F25*4)+(G25*9)+(H25*4)</f>
        <v>0</v>
      </c>
      <c r="J25" s="16">
        <v>50</v>
      </c>
      <c r="K25" s="17">
        <v>50</v>
      </c>
      <c r="L25" s="15">
        <v>0</v>
      </c>
      <c r="M25" s="42">
        <f>$R$25/$K$25*F25</f>
        <v>0</v>
      </c>
      <c r="N25" s="42">
        <f>$R$25/$K$25*G25</f>
        <v>0</v>
      </c>
      <c r="O25" s="42">
        <f>$R$25/$K$25*H25</f>
        <v>0</v>
      </c>
      <c r="P25" s="42">
        <f>(M25*4)+(N25*9)+(O25*4)</f>
        <v>0</v>
      </c>
      <c r="Q25" s="18">
        <f>VLOOKUP(L25,перечень!$B$3:$C$152,2,FALSE)</f>
        <v>0</v>
      </c>
      <c r="R25" s="17">
        <v>0</v>
      </c>
      <c r="S25" s="16">
        <f>$R$25*J25/$K$25</f>
        <v>0</v>
      </c>
      <c r="T25" s="19">
        <f t="shared" si="4"/>
        <v>0</v>
      </c>
      <c r="U25" s="43">
        <f t="shared" si="6"/>
        <v>0</v>
      </c>
      <c r="V25" s="214"/>
      <c r="W25" s="210"/>
    </row>
    <row r="26" spans="1:23" s="27" customFormat="1" ht="15.75" thickTop="1" x14ac:dyDescent="0.25">
      <c r="A26" s="171"/>
      <c r="B26" s="185" t="s">
        <v>79</v>
      </c>
      <c r="C26" s="179" t="s">
        <v>333</v>
      </c>
      <c r="D26" s="154" t="s">
        <v>447</v>
      </c>
      <c r="E26" s="2" t="s">
        <v>290</v>
      </c>
      <c r="F26" s="166">
        <v>0.4</v>
      </c>
      <c r="G26" s="166">
        <v>3</v>
      </c>
      <c r="H26" s="166">
        <v>2.2000000000000002</v>
      </c>
      <c r="I26" s="166">
        <f t="shared" ref="I26:I43" si="7">(F26*4)+(G26*9)+(H26*4)</f>
        <v>37.400000000000006</v>
      </c>
      <c r="J26" s="3">
        <v>32.5</v>
      </c>
      <c r="K26" s="161">
        <v>60</v>
      </c>
      <c r="L26" s="6" t="s">
        <v>116</v>
      </c>
      <c r="M26" s="166">
        <f>$R$26/$K$26*F26</f>
        <v>0.66666666666666674</v>
      </c>
      <c r="N26" s="166">
        <f>$R$26/$K$26*G26</f>
        <v>5</v>
      </c>
      <c r="O26" s="166">
        <f>$R$26/$K$26*H26</f>
        <v>3.666666666666667</v>
      </c>
      <c r="P26" s="166">
        <f t="shared" ref="P26" si="8">(M26*4)+(N26*9)+(O26*4)</f>
        <v>62.333333333333329</v>
      </c>
      <c r="Q26" s="4">
        <f>VLOOKUP(L26,перечень!$B$3:$C$152,2,FALSE)</f>
        <v>320</v>
      </c>
      <c r="R26" s="161">
        <v>100</v>
      </c>
      <c r="S26" s="3">
        <f>$R$26*J26/$K$26</f>
        <v>54.166666666666664</v>
      </c>
      <c r="T26" s="5">
        <f t="shared" si="4"/>
        <v>17.333333333333332</v>
      </c>
      <c r="U26" s="202">
        <f>SUM(T26:T31)</f>
        <v>30.77366666666666</v>
      </c>
      <c r="V26" s="213">
        <f>SUM(U26:U61)</f>
        <v>140.34068333333332</v>
      </c>
      <c r="W26" s="208">
        <f>SUM(P26:P61)</f>
        <v>751.7493333333332</v>
      </c>
    </row>
    <row r="27" spans="1:23" s="27" customFormat="1" x14ac:dyDescent="0.25">
      <c r="A27" s="171"/>
      <c r="B27" s="186"/>
      <c r="C27" s="180"/>
      <c r="D27" s="155"/>
      <c r="E27" s="6" t="s">
        <v>334</v>
      </c>
      <c r="F27" s="167"/>
      <c r="G27" s="167"/>
      <c r="H27" s="167"/>
      <c r="I27" s="167"/>
      <c r="J27" s="7">
        <v>23.7</v>
      </c>
      <c r="K27" s="162"/>
      <c r="L27" s="6" t="s">
        <v>115</v>
      </c>
      <c r="M27" s="167"/>
      <c r="N27" s="167"/>
      <c r="O27" s="167"/>
      <c r="P27" s="167"/>
      <c r="Q27" s="8">
        <f>VLOOKUP(L27,перечень!$B$3:$C$152,2,FALSE)</f>
        <v>300</v>
      </c>
      <c r="R27" s="162"/>
      <c r="S27" s="7">
        <f>$R$26*J27/$K$26</f>
        <v>39.5</v>
      </c>
      <c r="T27" s="9">
        <f t="shared" si="4"/>
        <v>11.85</v>
      </c>
      <c r="U27" s="203"/>
      <c r="V27" s="217"/>
      <c r="W27" s="209"/>
    </row>
    <row r="28" spans="1:23" s="27" customFormat="1" x14ac:dyDescent="0.25">
      <c r="A28" s="171"/>
      <c r="B28" s="186"/>
      <c r="C28" s="180"/>
      <c r="D28" s="155"/>
      <c r="E28" s="6" t="s">
        <v>335</v>
      </c>
      <c r="F28" s="167"/>
      <c r="G28" s="167"/>
      <c r="H28" s="167"/>
      <c r="I28" s="167"/>
      <c r="J28" s="7">
        <v>8.64</v>
      </c>
      <c r="K28" s="162"/>
      <c r="L28" s="6" t="s">
        <v>100</v>
      </c>
      <c r="M28" s="167"/>
      <c r="N28" s="167"/>
      <c r="O28" s="167"/>
      <c r="P28" s="167"/>
      <c r="Q28" s="8">
        <f>VLOOKUP(L28,перечень!$B$3:$C$152,2,FALSE)</f>
        <v>50</v>
      </c>
      <c r="R28" s="162"/>
      <c r="S28" s="7">
        <f>$R$26*J28/$K$26</f>
        <v>14.4</v>
      </c>
      <c r="T28" s="9">
        <f t="shared" si="4"/>
        <v>0.72000000000000008</v>
      </c>
      <c r="U28" s="203"/>
      <c r="V28" s="217"/>
      <c r="W28" s="209"/>
    </row>
    <row r="29" spans="1:23" s="27" customFormat="1" x14ac:dyDescent="0.25">
      <c r="A29" s="171"/>
      <c r="B29" s="186"/>
      <c r="C29" s="180"/>
      <c r="D29" s="155"/>
      <c r="E29" s="6" t="s">
        <v>139</v>
      </c>
      <c r="F29" s="167"/>
      <c r="G29" s="167"/>
      <c r="H29" s="167"/>
      <c r="I29" s="167"/>
      <c r="J29" s="7">
        <v>3</v>
      </c>
      <c r="K29" s="162"/>
      <c r="L29" s="6" t="s">
        <v>139</v>
      </c>
      <c r="M29" s="167"/>
      <c r="N29" s="167"/>
      <c r="O29" s="167"/>
      <c r="P29" s="167"/>
      <c r="Q29" s="8">
        <f>VLOOKUP(L29,перечень!$B$3:$C$152,2,FALSE)</f>
        <v>173</v>
      </c>
      <c r="R29" s="162"/>
      <c r="S29" s="7">
        <f t="shared" ref="S29:S31" si="9">$R$26*J29/$K$26</f>
        <v>5</v>
      </c>
      <c r="T29" s="9">
        <f t="shared" si="4"/>
        <v>0.86499999999999999</v>
      </c>
      <c r="U29" s="203"/>
      <c r="V29" s="217"/>
      <c r="W29" s="209"/>
    </row>
    <row r="30" spans="1:23" s="27" customFormat="1" x14ac:dyDescent="0.25">
      <c r="A30" s="171"/>
      <c r="B30" s="186"/>
      <c r="C30" s="180"/>
      <c r="D30" s="155"/>
      <c r="E30" s="6" t="s">
        <v>137</v>
      </c>
      <c r="F30" s="167"/>
      <c r="G30" s="167"/>
      <c r="H30" s="167"/>
      <c r="I30" s="167"/>
      <c r="J30" s="7">
        <v>0.2</v>
      </c>
      <c r="K30" s="162"/>
      <c r="L30" s="6" t="s">
        <v>137</v>
      </c>
      <c r="M30" s="167"/>
      <c r="N30" s="167"/>
      <c r="O30" s="167"/>
      <c r="P30" s="167"/>
      <c r="Q30" s="8">
        <f>VLOOKUP(L30,перечень!$B$3:$C$152,2,FALSE)</f>
        <v>16</v>
      </c>
      <c r="R30" s="162"/>
      <c r="S30" s="7">
        <f t="shared" si="9"/>
        <v>0.33333333333333331</v>
      </c>
      <c r="T30" s="9">
        <f t="shared" si="4"/>
        <v>5.3333333333333332E-3</v>
      </c>
      <c r="U30" s="203"/>
      <c r="V30" s="217"/>
      <c r="W30" s="209"/>
    </row>
    <row r="31" spans="1:23" s="27" customFormat="1" ht="15.75" thickBot="1" x14ac:dyDescent="0.3">
      <c r="A31" s="171"/>
      <c r="B31" s="186"/>
      <c r="C31" s="181"/>
      <c r="D31" s="156"/>
      <c r="E31" s="10"/>
      <c r="F31" s="168"/>
      <c r="G31" s="168"/>
      <c r="H31" s="168"/>
      <c r="I31" s="168"/>
      <c r="J31" s="11">
        <v>0</v>
      </c>
      <c r="K31" s="163"/>
      <c r="L31" s="10"/>
      <c r="M31" s="168"/>
      <c r="N31" s="168"/>
      <c r="O31" s="168"/>
      <c r="P31" s="168"/>
      <c r="Q31" s="12">
        <f>VLOOKUP(L31,перечень!$B$3:$C$152,2,FALSE)</f>
        <v>0</v>
      </c>
      <c r="R31" s="163"/>
      <c r="S31" s="7">
        <f t="shared" si="9"/>
        <v>0</v>
      </c>
      <c r="T31" s="13">
        <f t="shared" si="4"/>
        <v>0</v>
      </c>
      <c r="U31" s="204"/>
      <c r="V31" s="217"/>
      <c r="W31" s="209"/>
    </row>
    <row r="32" spans="1:23" s="27" customFormat="1" ht="15.75" thickTop="1" x14ac:dyDescent="0.25">
      <c r="A32" s="171"/>
      <c r="B32" s="186"/>
      <c r="C32" s="179" t="s">
        <v>337</v>
      </c>
      <c r="D32" s="154" t="s">
        <v>448</v>
      </c>
      <c r="E32" s="2" t="s">
        <v>96</v>
      </c>
      <c r="F32" s="166">
        <v>8.6</v>
      </c>
      <c r="G32" s="166">
        <v>24.4</v>
      </c>
      <c r="H32" s="166">
        <v>51.9</v>
      </c>
      <c r="I32" s="166">
        <f>(F32*4)+(G32*9)+(H32*4)</f>
        <v>461.6</v>
      </c>
      <c r="J32" s="3">
        <v>200</v>
      </c>
      <c r="K32" s="161">
        <v>1000</v>
      </c>
      <c r="L32" s="2" t="s">
        <v>96</v>
      </c>
      <c r="M32" s="166">
        <f>$R$32/$K$32*F32</f>
        <v>1.978</v>
      </c>
      <c r="N32" s="166">
        <f>$R$32/$K$32*G32</f>
        <v>5.6120000000000001</v>
      </c>
      <c r="O32" s="166">
        <f>$R$32/$K$32*H32</f>
        <v>11.936999999999999</v>
      </c>
      <c r="P32" s="166">
        <f>(M32*4)+(N32*9)+(O32*4)</f>
        <v>106.16800000000001</v>
      </c>
      <c r="Q32" s="4">
        <f>VLOOKUP(L32,перечень!$B$3:$C$152,2,FALSE)</f>
        <v>67</v>
      </c>
      <c r="R32" s="161">
        <v>230</v>
      </c>
      <c r="S32" s="3">
        <f t="shared" ref="S32:S42" si="10">$R$32*J32/$K$32</f>
        <v>46</v>
      </c>
      <c r="T32" s="5">
        <f t="shared" si="4"/>
        <v>3.0820000000000003</v>
      </c>
      <c r="U32" s="202">
        <f>SUM(T32:T42)</f>
        <v>15.112150000000002</v>
      </c>
      <c r="V32" s="217"/>
      <c r="W32" s="209"/>
    </row>
    <row r="33" spans="1:23" s="27" customFormat="1" x14ac:dyDescent="0.25">
      <c r="A33" s="171"/>
      <c r="B33" s="186"/>
      <c r="C33" s="180"/>
      <c r="D33" s="155"/>
      <c r="E33" s="6" t="s">
        <v>211</v>
      </c>
      <c r="F33" s="167"/>
      <c r="G33" s="167"/>
      <c r="H33" s="167"/>
      <c r="I33" s="167"/>
      <c r="J33" s="7">
        <v>100</v>
      </c>
      <c r="K33" s="162"/>
      <c r="L33" s="6" t="s">
        <v>98</v>
      </c>
      <c r="M33" s="167"/>
      <c r="N33" s="167"/>
      <c r="O33" s="167"/>
      <c r="P33" s="167"/>
      <c r="Q33" s="8">
        <f>VLOOKUP(L33,перечень!$B$3:$C$152,2,FALSE)</f>
        <v>90</v>
      </c>
      <c r="R33" s="162"/>
      <c r="S33" s="7">
        <f t="shared" si="10"/>
        <v>23</v>
      </c>
      <c r="T33" s="9">
        <f t="shared" si="4"/>
        <v>2.0699999999999998</v>
      </c>
      <c r="U33" s="203"/>
      <c r="V33" s="217"/>
      <c r="W33" s="209"/>
    </row>
    <row r="34" spans="1:23" s="27" customFormat="1" x14ac:dyDescent="0.25">
      <c r="A34" s="171"/>
      <c r="B34" s="186"/>
      <c r="C34" s="180"/>
      <c r="D34" s="155"/>
      <c r="E34" s="6" t="s">
        <v>225</v>
      </c>
      <c r="F34" s="167"/>
      <c r="G34" s="167"/>
      <c r="H34" s="167"/>
      <c r="I34" s="167"/>
      <c r="J34" s="7">
        <v>133.30000000000001</v>
      </c>
      <c r="K34" s="162"/>
      <c r="L34" s="6" t="s">
        <v>97</v>
      </c>
      <c r="M34" s="167"/>
      <c r="N34" s="167"/>
      <c r="O34" s="167"/>
      <c r="P34" s="167"/>
      <c r="Q34" s="8">
        <f>VLOOKUP(L34,перечень!$B$3:$C$152,2,FALSE)</f>
        <v>70</v>
      </c>
      <c r="R34" s="162"/>
      <c r="S34" s="7">
        <f t="shared" si="10"/>
        <v>30.659000000000002</v>
      </c>
      <c r="T34" s="9">
        <f t="shared" si="4"/>
        <v>2.1461300000000003</v>
      </c>
      <c r="U34" s="203"/>
      <c r="V34" s="217"/>
      <c r="W34" s="209"/>
    </row>
    <row r="35" spans="1:23" s="27" customFormat="1" x14ac:dyDescent="0.25">
      <c r="A35" s="171"/>
      <c r="B35" s="186"/>
      <c r="C35" s="180"/>
      <c r="D35" s="155"/>
      <c r="E35" s="6" t="s">
        <v>99</v>
      </c>
      <c r="F35" s="167"/>
      <c r="G35" s="167"/>
      <c r="H35" s="167"/>
      <c r="I35" s="167"/>
      <c r="J35" s="7">
        <v>69.099999999999994</v>
      </c>
      <c r="K35" s="162"/>
      <c r="L35" s="6" t="s">
        <v>99</v>
      </c>
      <c r="M35" s="167"/>
      <c r="N35" s="167"/>
      <c r="O35" s="167"/>
      <c r="P35" s="167"/>
      <c r="Q35" s="8">
        <f>VLOOKUP(L35,перечень!$B$3:$C$152,2,FALSE)</f>
        <v>60</v>
      </c>
      <c r="R35" s="162"/>
      <c r="S35" s="7">
        <f t="shared" si="10"/>
        <v>15.892999999999999</v>
      </c>
      <c r="T35" s="9">
        <f t="shared" si="4"/>
        <v>0.95357999999999987</v>
      </c>
      <c r="U35" s="203"/>
      <c r="V35" s="217"/>
      <c r="W35" s="209"/>
    </row>
    <row r="36" spans="1:23" s="27" customFormat="1" x14ac:dyDescent="0.25">
      <c r="A36" s="171"/>
      <c r="B36" s="186"/>
      <c r="C36" s="180"/>
      <c r="D36" s="155"/>
      <c r="E36" s="6" t="s">
        <v>335</v>
      </c>
      <c r="F36" s="167"/>
      <c r="G36" s="167"/>
      <c r="H36" s="167"/>
      <c r="I36" s="167"/>
      <c r="J36" s="7">
        <v>50</v>
      </c>
      <c r="K36" s="162"/>
      <c r="L36" s="6" t="s">
        <v>100</v>
      </c>
      <c r="M36" s="167"/>
      <c r="N36" s="167"/>
      <c r="O36" s="167"/>
      <c r="P36" s="167"/>
      <c r="Q36" s="8">
        <f>VLOOKUP(L36,перечень!$B$3:$C$152,2,FALSE)</f>
        <v>50</v>
      </c>
      <c r="R36" s="162"/>
      <c r="S36" s="7">
        <f t="shared" si="10"/>
        <v>11.5</v>
      </c>
      <c r="T36" s="9">
        <f t="shared" si="4"/>
        <v>0.57500000000000007</v>
      </c>
      <c r="U36" s="203"/>
      <c r="V36" s="217"/>
      <c r="W36" s="209"/>
    </row>
    <row r="37" spans="1:23" s="27" customFormat="1" x14ac:dyDescent="0.25">
      <c r="A37" s="171"/>
      <c r="B37" s="186"/>
      <c r="C37" s="180"/>
      <c r="D37" s="155"/>
      <c r="E37" s="6" t="s">
        <v>134</v>
      </c>
      <c r="F37" s="167"/>
      <c r="G37" s="167"/>
      <c r="H37" s="167"/>
      <c r="I37" s="167"/>
      <c r="J37" s="7">
        <v>30</v>
      </c>
      <c r="K37" s="162"/>
      <c r="L37" s="6" t="s">
        <v>134</v>
      </c>
      <c r="M37" s="167"/>
      <c r="N37" s="167"/>
      <c r="O37" s="167"/>
      <c r="P37" s="167"/>
      <c r="Q37" s="8">
        <f>VLOOKUP(L37,перечень!$B$3:$C$152,2,FALSE)</f>
        <v>227.3</v>
      </c>
      <c r="R37" s="162"/>
      <c r="S37" s="7">
        <f t="shared" si="10"/>
        <v>6.9</v>
      </c>
      <c r="T37" s="9">
        <f t="shared" si="4"/>
        <v>1.56837</v>
      </c>
      <c r="U37" s="203"/>
      <c r="V37" s="217"/>
      <c r="W37" s="209"/>
    </row>
    <row r="38" spans="1:23" s="27" customFormat="1" x14ac:dyDescent="0.25">
      <c r="A38" s="171"/>
      <c r="B38" s="186"/>
      <c r="C38" s="180"/>
      <c r="D38" s="155"/>
      <c r="E38" s="6" t="s">
        <v>218</v>
      </c>
      <c r="F38" s="167"/>
      <c r="G38" s="167"/>
      <c r="H38" s="167"/>
      <c r="I38" s="167"/>
      <c r="J38" s="7">
        <v>20</v>
      </c>
      <c r="K38" s="162"/>
      <c r="L38" s="6" t="s">
        <v>139</v>
      </c>
      <c r="M38" s="167"/>
      <c r="N38" s="167"/>
      <c r="O38" s="167"/>
      <c r="P38" s="167"/>
      <c r="Q38" s="8">
        <f>VLOOKUP(L38,перечень!$B$3:$C$152,2,FALSE)</f>
        <v>173</v>
      </c>
      <c r="R38" s="162"/>
      <c r="S38" s="7">
        <f t="shared" si="10"/>
        <v>4.5999999999999996</v>
      </c>
      <c r="T38" s="9">
        <f t="shared" si="4"/>
        <v>0.79579999999999984</v>
      </c>
      <c r="U38" s="203"/>
      <c r="V38" s="217"/>
      <c r="W38" s="209"/>
    </row>
    <row r="39" spans="1:23" s="27" customFormat="1" x14ac:dyDescent="0.25">
      <c r="A39" s="171"/>
      <c r="B39" s="186"/>
      <c r="C39" s="180"/>
      <c r="D39" s="155"/>
      <c r="E39" s="6" t="s">
        <v>138</v>
      </c>
      <c r="F39" s="167"/>
      <c r="G39" s="167"/>
      <c r="H39" s="167"/>
      <c r="I39" s="167"/>
      <c r="J39" s="7">
        <v>10</v>
      </c>
      <c r="K39" s="162"/>
      <c r="L39" s="6" t="s">
        <v>138</v>
      </c>
      <c r="M39" s="167"/>
      <c r="N39" s="167"/>
      <c r="O39" s="167"/>
      <c r="P39" s="167"/>
      <c r="Q39" s="8">
        <f>VLOOKUP(L39,перечень!$B$3:$C$152,2,FALSE)</f>
        <v>95</v>
      </c>
      <c r="R39" s="162"/>
      <c r="S39" s="7">
        <f t="shared" si="10"/>
        <v>2.2999999999999998</v>
      </c>
      <c r="T39" s="9">
        <f t="shared" si="4"/>
        <v>0.21849999999999997</v>
      </c>
      <c r="U39" s="203"/>
      <c r="V39" s="217"/>
      <c r="W39" s="209"/>
    </row>
    <row r="40" spans="1:23" s="27" customFormat="1" x14ac:dyDescent="0.25">
      <c r="A40" s="171"/>
      <c r="B40" s="186"/>
      <c r="C40" s="180"/>
      <c r="D40" s="155"/>
      <c r="E40" s="51" t="s">
        <v>137</v>
      </c>
      <c r="F40" s="167"/>
      <c r="G40" s="167"/>
      <c r="H40" s="167"/>
      <c r="I40" s="167"/>
      <c r="J40" s="52">
        <v>1.5</v>
      </c>
      <c r="K40" s="243"/>
      <c r="L40" s="51" t="s">
        <v>137</v>
      </c>
      <c r="M40" s="167"/>
      <c r="N40" s="167"/>
      <c r="O40" s="167"/>
      <c r="P40" s="167"/>
      <c r="Q40" s="8">
        <f>VLOOKUP(L40,перечень!$B$3:$C$152,2,FALSE)</f>
        <v>16</v>
      </c>
      <c r="R40" s="243"/>
      <c r="S40" s="7">
        <f t="shared" si="10"/>
        <v>0.34499999999999997</v>
      </c>
      <c r="T40" s="9">
        <f t="shared" si="4"/>
        <v>5.5199999999999997E-3</v>
      </c>
      <c r="U40" s="244"/>
      <c r="V40" s="217"/>
      <c r="W40" s="209"/>
    </row>
    <row r="41" spans="1:23" s="27" customFormat="1" x14ac:dyDescent="0.25">
      <c r="A41" s="171"/>
      <c r="B41" s="186"/>
      <c r="C41" s="180"/>
      <c r="D41" s="155"/>
      <c r="E41" s="51" t="s">
        <v>118</v>
      </c>
      <c r="F41" s="167"/>
      <c r="G41" s="167"/>
      <c r="H41" s="167"/>
      <c r="I41" s="167"/>
      <c r="J41" s="52">
        <v>50</v>
      </c>
      <c r="K41" s="243"/>
      <c r="L41" s="51" t="s">
        <v>118</v>
      </c>
      <c r="M41" s="167"/>
      <c r="N41" s="167"/>
      <c r="O41" s="167"/>
      <c r="P41" s="167"/>
      <c r="Q41" s="8">
        <f>VLOOKUP(L41,перечень!$B$3:$C$152,2,FALSE)</f>
        <v>321.5</v>
      </c>
      <c r="R41" s="243"/>
      <c r="S41" s="7">
        <f t="shared" si="10"/>
        <v>11.5</v>
      </c>
      <c r="T41" s="9">
        <f t="shared" si="4"/>
        <v>3.6972499999999999</v>
      </c>
      <c r="U41" s="244"/>
      <c r="V41" s="217"/>
      <c r="W41" s="209"/>
    </row>
    <row r="42" spans="1:23" s="27" customFormat="1" ht="15.75" thickBot="1" x14ac:dyDescent="0.3">
      <c r="A42" s="171"/>
      <c r="B42" s="186"/>
      <c r="C42" s="181"/>
      <c r="D42" s="156"/>
      <c r="E42" s="10"/>
      <c r="F42" s="168"/>
      <c r="G42" s="168"/>
      <c r="H42" s="168"/>
      <c r="I42" s="168"/>
      <c r="J42" s="11"/>
      <c r="K42" s="163"/>
      <c r="L42" s="10"/>
      <c r="M42" s="168"/>
      <c r="N42" s="168"/>
      <c r="O42" s="168"/>
      <c r="P42" s="168"/>
      <c r="Q42" s="12">
        <f>VLOOKUP(L42,перечень!$B$3:$C$152,2,FALSE)</f>
        <v>0</v>
      </c>
      <c r="R42" s="163"/>
      <c r="S42" s="11">
        <f t="shared" si="10"/>
        <v>0</v>
      </c>
      <c r="T42" s="13">
        <f t="shared" si="4"/>
        <v>0</v>
      </c>
      <c r="U42" s="204"/>
      <c r="V42" s="217"/>
      <c r="W42" s="209"/>
    </row>
    <row r="43" spans="1:23" s="27" customFormat="1" ht="15.75" thickTop="1" x14ac:dyDescent="0.25">
      <c r="A43" s="171"/>
      <c r="B43" s="186"/>
      <c r="C43" s="179" t="s">
        <v>226</v>
      </c>
      <c r="D43" s="154" t="s">
        <v>449</v>
      </c>
      <c r="E43" s="2" t="s">
        <v>225</v>
      </c>
      <c r="F43" s="166">
        <v>3</v>
      </c>
      <c r="G43" s="166">
        <v>5.7</v>
      </c>
      <c r="H43" s="166">
        <v>23.7</v>
      </c>
      <c r="I43" s="166">
        <f t="shared" si="7"/>
        <v>158.1</v>
      </c>
      <c r="J43" s="3">
        <v>210</v>
      </c>
      <c r="K43" s="161">
        <v>150</v>
      </c>
      <c r="L43" s="6" t="s">
        <v>97</v>
      </c>
      <c r="M43" s="166">
        <f>$R$43/$K$43*F43</f>
        <v>4</v>
      </c>
      <c r="N43" s="166">
        <f>$R$43/$K$43*G43</f>
        <v>7.6</v>
      </c>
      <c r="O43" s="166">
        <f>$R$43/$K$43*H43</f>
        <v>31.599999999999998</v>
      </c>
      <c r="P43" s="166">
        <f t="shared" ref="P43" si="11">(M43*4)+(N43*9)+(O43*4)</f>
        <v>210.79999999999998</v>
      </c>
      <c r="Q43" s="4">
        <f>VLOOKUP(L43,перечень!$B$3:$C$152,2,FALSE)</f>
        <v>70</v>
      </c>
      <c r="R43" s="161">
        <v>200</v>
      </c>
      <c r="S43" s="3">
        <f>$R$43*J43/$K$43</f>
        <v>280</v>
      </c>
      <c r="T43" s="5">
        <f t="shared" si="4"/>
        <v>19.600000000000001</v>
      </c>
      <c r="U43" s="202">
        <f>SUM(T43:T46)</f>
        <v>28.253866666666667</v>
      </c>
      <c r="V43" s="217"/>
      <c r="W43" s="209"/>
    </row>
    <row r="44" spans="1:23" s="27" customFormat="1" x14ac:dyDescent="0.25">
      <c r="A44" s="171"/>
      <c r="B44" s="186"/>
      <c r="C44" s="180"/>
      <c r="D44" s="155"/>
      <c r="E44" s="6" t="s">
        <v>221</v>
      </c>
      <c r="F44" s="167"/>
      <c r="G44" s="167"/>
      <c r="H44" s="167"/>
      <c r="I44" s="167"/>
      <c r="J44" s="7">
        <v>24</v>
      </c>
      <c r="K44" s="162"/>
      <c r="L44" s="6" t="s">
        <v>117</v>
      </c>
      <c r="M44" s="167"/>
      <c r="N44" s="167"/>
      <c r="O44" s="167"/>
      <c r="P44" s="167"/>
      <c r="Q44" s="8">
        <f>VLOOKUP(L44,перечень!$B$3:$C$152,2,FALSE)</f>
        <v>61.85</v>
      </c>
      <c r="R44" s="162"/>
      <c r="S44" s="7">
        <f>$R$43*J44/$K$43</f>
        <v>32</v>
      </c>
      <c r="T44" s="9">
        <f t="shared" si="4"/>
        <v>1.9792000000000001</v>
      </c>
      <c r="U44" s="203"/>
      <c r="V44" s="217"/>
      <c r="W44" s="209"/>
    </row>
    <row r="45" spans="1:23" s="27" customFormat="1" x14ac:dyDescent="0.25">
      <c r="A45" s="171"/>
      <c r="B45" s="186"/>
      <c r="C45" s="180"/>
      <c r="D45" s="155"/>
      <c r="E45" s="6" t="s">
        <v>123</v>
      </c>
      <c r="F45" s="167"/>
      <c r="G45" s="167"/>
      <c r="H45" s="167"/>
      <c r="I45" s="167"/>
      <c r="J45" s="7">
        <v>6.8</v>
      </c>
      <c r="K45" s="162"/>
      <c r="L45" s="6" t="s">
        <v>123</v>
      </c>
      <c r="M45" s="167"/>
      <c r="N45" s="167"/>
      <c r="O45" s="167"/>
      <c r="P45" s="167"/>
      <c r="Q45" s="8">
        <f>VLOOKUP(L45,перечень!$B$3:$C$152,2,FALSE)</f>
        <v>735</v>
      </c>
      <c r="R45" s="162"/>
      <c r="S45" s="7">
        <f>$R$43*J45/$K$43</f>
        <v>9.0666666666666664</v>
      </c>
      <c r="T45" s="9">
        <f t="shared" si="4"/>
        <v>6.6639999999999997</v>
      </c>
      <c r="U45" s="203"/>
      <c r="V45" s="217"/>
      <c r="W45" s="209"/>
    </row>
    <row r="46" spans="1:23" s="27" customFormat="1" ht="15.75" thickBot="1" x14ac:dyDescent="0.3">
      <c r="A46" s="171"/>
      <c r="B46" s="186"/>
      <c r="C46" s="181"/>
      <c r="D46" s="156"/>
      <c r="E46" s="10" t="s">
        <v>137</v>
      </c>
      <c r="F46" s="168"/>
      <c r="G46" s="168"/>
      <c r="H46" s="168"/>
      <c r="I46" s="168"/>
      <c r="J46" s="11">
        <v>0.5</v>
      </c>
      <c r="K46" s="163"/>
      <c r="L46" s="10" t="s">
        <v>137</v>
      </c>
      <c r="M46" s="168"/>
      <c r="N46" s="168"/>
      <c r="O46" s="168"/>
      <c r="P46" s="168"/>
      <c r="Q46" s="12">
        <f>VLOOKUP(L46,перечень!$B$3:$C$152,2,FALSE)</f>
        <v>16</v>
      </c>
      <c r="R46" s="163"/>
      <c r="S46" s="11">
        <f>$R$43*J46/$K$43</f>
        <v>0.66666666666666663</v>
      </c>
      <c r="T46" s="13">
        <f t="shared" si="4"/>
        <v>1.0666666666666666E-2</v>
      </c>
      <c r="U46" s="204"/>
      <c r="V46" s="217"/>
      <c r="W46" s="209"/>
    </row>
    <row r="47" spans="1:23" s="27" customFormat="1" ht="15.75" thickTop="1" x14ac:dyDescent="0.25">
      <c r="A47" s="171"/>
      <c r="B47" s="186"/>
      <c r="C47" s="179" t="s">
        <v>336</v>
      </c>
      <c r="D47" s="154" t="s">
        <v>205</v>
      </c>
      <c r="E47" s="2" t="s">
        <v>187</v>
      </c>
      <c r="F47" s="166">
        <v>10.3</v>
      </c>
      <c r="G47" s="166">
        <v>4.4000000000000004</v>
      </c>
      <c r="H47" s="166">
        <v>2.5</v>
      </c>
      <c r="I47" s="166">
        <f>(F47*4)+(G47*9)+(H47*4)</f>
        <v>90.800000000000011</v>
      </c>
      <c r="J47" s="3">
        <v>120</v>
      </c>
      <c r="K47" s="199">
        <v>100</v>
      </c>
      <c r="L47" s="2" t="s">
        <v>187</v>
      </c>
      <c r="M47" s="166">
        <f>$R$47/$K$47*F47</f>
        <v>10.3</v>
      </c>
      <c r="N47" s="166">
        <f>$R$47/$K$47*G47</f>
        <v>4.4000000000000004</v>
      </c>
      <c r="O47" s="166">
        <f>$R$47/$K$47*H47</f>
        <v>2.5</v>
      </c>
      <c r="P47" s="166">
        <f>(M47*4)+(N47*9)+(O47*4)</f>
        <v>90.800000000000011</v>
      </c>
      <c r="Q47" s="4">
        <f>VLOOKUP(L47,перечень!$B$3:$C$152,2,FALSE)</f>
        <v>331</v>
      </c>
      <c r="R47" s="199">
        <v>100</v>
      </c>
      <c r="S47" s="3">
        <f t="shared" ref="S47:S52" si="12">$R$47*J47/$K$47</f>
        <v>120</v>
      </c>
      <c r="T47" s="5">
        <f t="shared" si="4"/>
        <v>39.72</v>
      </c>
      <c r="U47" s="202">
        <f>SUM(T47:T52)</f>
        <v>39.72</v>
      </c>
      <c r="V47" s="217"/>
      <c r="W47" s="209"/>
    </row>
    <row r="48" spans="1:23" s="27" customFormat="1" x14ac:dyDescent="0.25">
      <c r="A48" s="171"/>
      <c r="B48" s="186"/>
      <c r="C48" s="180"/>
      <c r="D48" s="155"/>
      <c r="E48" s="6"/>
      <c r="F48" s="167"/>
      <c r="G48" s="167"/>
      <c r="H48" s="167"/>
      <c r="I48" s="167"/>
      <c r="J48" s="7"/>
      <c r="K48" s="200"/>
      <c r="L48" s="6"/>
      <c r="M48" s="167"/>
      <c r="N48" s="167"/>
      <c r="O48" s="167"/>
      <c r="P48" s="167"/>
      <c r="Q48" s="8">
        <f>VLOOKUP(L48,перечень!$B$3:$C$152,2,FALSE)</f>
        <v>0</v>
      </c>
      <c r="R48" s="200"/>
      <c r="S48" s="7">
        <f t="shared" si="12"/>
        <v>0</v>
      </c>
      <c r="T48" s="9">
        <f t="shared" si="4"/>
        <v>0</v>
      </c>
      <c r="U48" s="203"/>
      <c r="V48" s="217"/>
      <c r="W48" s="209"/>
    </row>
    <row r="49" spans="1:23" s="27" customFormat="1" x14ac:dyDescent="0.25">
      <c r="A49" s="171"/>
      <c r="B49" s="186"/>
      <c r="C49" s="180"/>
      <c r="D49" s="155"/>
      <c r="E49" s="6"/>
      <c r="F49" s="167"/>
      <c r="G49" s="167"/>
      <c r="H49" s="167"/>
      <c r="I49" s="167"/>
      <c r="J49" s="7"/>
      <c r="K49" s="200"/>
      <c r="L49" s="6"/>
      <c r="M49" s="167"/>
      <c r="N49" s="167"/>
      <c r="O49" s="167"/>
      <c r="P49" s="167"/>
      <c r="Q49" s="8">
        <f>VLOOKUP(L49,перечень!$B$3:$C$152,2,FALSE)</f>
        <v>0</v>
      </c>
      <c r="R49" s="200"/>
      <c r="S49" s="7">
        <f t="shared" si="12"/>
        <v>0</v>
      </c>
      <c r="T49" s="9">
        <f t="shared" si="4"/>
        <v>0</v>
      </c>
      <c r="U49" s="203"/>
      <c r="V49" s="217"/>
      <c r="W49" s="209"/>
    </row>
    <row r="50" spans="1:23" s="27" customFormat="1" x14ac:dyDescent="0.25">
      <c r="A50" s="171"/>
      <c r="B50" s="186"/>
      <c r="C50" s="180"/>
      <c r="D50" s="155"/>
      <c r="E50" s="6"/>
      <c r="F50" s="167"/>
      <c r="G50" s="167"/>
      <c r="H50" s="167"/>
      <c r="I50" s="167"/>
      <c r="J50" s="7"/>
      <c r="K50" s="200"/>
      <c r="L50" s="6"/>
      <c r="M50" s="167"/>
      <c r="N50" s="167"/>
      <c r="O50" s="167"/>
      <c r="P50" s="167"/>
      <c r="Q50" s="8">
        <f>VLOOKUP(L50,перечень!$B$3:$C$152,2,FALSE)</f>
        <v>0</v>
      </c>
      <c r="R50" s="200"/>
      <c r="S50" s="7">
        <f t="shared" si="12"/>
        <v>0</v>
      </c>
      <c r="T50" s="9">
        <f t="shared" si="4"/>
        <v>0</v>
      </c>
      <c r="U50" s="203"/>
      <c r="V50" s="217"/>
      <c r="W50" s="209"/>
    </row>
    <row r="51" spans="1:23" s="27" customFormat="1" x14ac:dyDescent="0.25">
      <c r="A51" s="171"/>
      <c r="B51" s="186"/>
      <c r="C51" s="180"/>
      <c r="D51" s="155"/>
      <c r="E51" s="6"/>
      <c r="F51" s="167"/>
      <c r="G51" s="167"/>
      <c r="H51" s="167"/>
      <c r="I51" s="167"/>
      <c r="J51" s="7"/>
      <c r="K51" s="200"/>
      <c r="L51" s="6"/>
      <c r="M51" s="167"/>
      <c r="N51" s="167"/>
      <c r="O51" s="167"/>
      <c r="P51" s="167"/>
      <c r="Q51" s="8">
        <f>VLOOKUP(L51,перечень!$B$3:$C$152,2,FALSE)</f>
        <v>0</v>
      </c>
      <c r="R51" s="200"/>
      <c r="S51" s="7">
        <f t="shared" si="12"/>
        <v>0</v>
      </c>
      <c r="T51" s="9">
        <f t="shared" si="4"/>
        <v>0</v>
      </c>
      <c r="U51" s="203"/>
      <c r="V51" s="217"/>
      <c r="W51" s="209"/>
    </row>
    <row r="52" spans="1:23" s="27" customFormat="1" ht="15.75" thickBot="1" x14ac:dyDescent="0.3">
      <c r="A52" s="171"/>
      <c r="B52" s="186"/>
      <c r="C52" s="181"/>
      <c r="D52" s="156"/>
      <c r="E52" s="10"/>
      <c r="F52" s="168"/>
      <c r="G52" s="168"/>
      <c r="H52" s="168"/>
      <c r="I52" s="168"/>
      <c r="J52" s="11"/>
      <c r="K52" s="201"/>
      <c r="L52" s="10"/>
      <c r="M52" s="168"/>
      <c r="N52" s="168"/>
      <c r="O52" s="168"/>
      <c r="P52" s="168"/>
      <c r="Q52" s="12">
        <f>VLOOKUP(L52,перечень!$B$3:$C$152,2,FALSE)</f>
        <v>0</v>
      </c>
      <c r="R52" s="201"/>
      <c r="S52" s="11">
        <f t="shared" si="12"/>
        <v>0</v>
      </c>
      <c r="T52" s="13">
        <f t="shared" si="4"/>
        <v>0</v>
      </c>
      <c r="U52" s="204"/>
      <c r="V52" s="217"/>
      <c r="W52" s="209"/>
    </row>
    <row r="53" spans="1:23" s="27" customFormat="1" ht="15.75" customHeight="1" thickTop="1" x14ac:dyDescent="0.25">
      <c r="A53" s="171"/>
      <c r="B53" s="186"/>
      <c r="C53" s="179" t="s">
        <v>217</v>
      </c>
      <c r="D53" s="248" t="s">
        <v>450</v>
      </c>
      <c r="E53" s="2" t="s">
        <v>138</v>
      </c>
      <c r="F53" s="166">
        <v>0.7</v>
      </c>
      <c r="G53" s="166">
        <v>0</v>
      </c>
      <c r="H53" s="166">
        <v>11.8</v>
      </c>
      <c r="I53" s="166">
        <f t="shared" ref="I53" si="13">(F53*4)+(G53*9)+(H53*4)</f>
        <v>50</v>
      </c>
      <c r="J53" s="3">
        <v>7</v>
      </c>
      <c r="K53" s="218">
        <v>200</v>
      </c>
      <c r="L53" s="2" t="s">
        <v>138</v>
      </c>
      <c r="M53" s="166">
        <f>$R$53/$K$53*F53</f>
        <v>0.7</v>
      </c>
      <c r="N53" s="166">
        <f>$R$53/$K$53*G53</f>
        <v>0</v>
      </c>
      <c r="O53" s="166">
        <f>$R$53/$K$53*H53</f>
        <v>11.8</v>
      </c>
      <c r="P53" s="166">
        <f t="shared" ref="P53" si="14">(M53*4)+(N53*9)+(O53*4)</f>
        <v>50</v>
      </c>
      <c r="Q53" s="4">
        <f>VLOOKUP(L53,перечень!$B$3:$C$152,2,FALSE)</f>
        <v>95</v>
      </c>
      <c r="R53" s="199">
        <v>200</v>
      </c>
      <c r="S53" s="3">
        <f>$R$53*J53/$K$53</f>
        <v>7</v>
      </c>
      <c r="T53" s="5">
        <f t="shared" si="4"/>
        <v>0.66500000000000004</v>
      </c>
      <c r="U53" s="202">
        <f>SUM(T53:T55)</f>
        <v>11.164999999999999</v>
      </c>
      <c r="V53" s="217"/>
      <c r="W53" s="209"/>
    </row>
    <row r="54" spans="1:23" s="27" customFormat="1" x14ac:dyDescent="0.25">
      <c r="A54" s="171"/>
      <c r="B54" s="186"/>
      <c r="C54" s="180"/>
      <c r="D54" s="249"/>
      <c r="E54" s="6" t="s">
        <v>111</v>
      </c>
      <c r="F54" s="167"/>
      <c r="G54" s="167"/>
      <c r="H54" s="167"/>
      <c r="I54" s="167"/>
      <c r="J54" s="7">
        <v>25</v>
      </c>
      <c r="K54" s="219"/>
      <c r="L54" s="6" t="s">
        <v>111</v>
      </c>
      <c r="M54" s="167"/>
      <c r="N54" s="167"/>
      <c r="O54" s="167"/>
      <c r="P54" s="167"/>
      <c r="Q54" s="8">
        <f>VLOOKUP(L54,перечень!$B$3:$C$152,2,FALSE)</f>
        <v>420</v>
      </c>
      <c r="R54" s="200"/>
      <c r="S54" s="7">
        <f>$R$53*J54/$K$53</f>
        <v>25</v>
      </c>
      <c r="T54" s="9">
        <f t="shared" si="4"/>
        <v>10.5</v>
      </c>
      <c r="U54" s="203"/>
      <c r="V54" s="217"/>
      <c r="W54" s="209"/>
    </row>
    <row r="55" spans="1:23" s="27" customFormat="1" ht="15.75" thickBot="1" x14ac:dyDescent="0.3">
      <c r="A55" s="171"/>
      <c r="B55" s="186"/>
      <c r="C55" s="181"/>
      <c r="D55" s="250"/>
      <c r="E55" s="10"/>
      <c r="F55" s="168"/>
      <c r="G55" s="168"/>
      <c r="H55" s="168"/>
      <c r="I55" s="168"/>
      <c r="J55" s="11">
        <v>10</v>
      </c>
      <c r="K55" s="220"/>
      <c r="L55" s="10">
        <v>0</v>
      </c>
      <c r="M55" s="168"/>
      <c r="N55" s="168"/>
      <c r="O55" s="168"/>
      <c r="P55" s="168"/>
      <c r="Q55" s="12">
        <f>VLOOKUP(L55,перечень!$B$3:$C$152,2,FALSE)</f>
        <v>0</v>
      </c>
      <c r="R55" s="201"/>
      <c r="S55" s="11">
        <f>$R$53*J55/$K$53</f>
        <v>10</v>
      </c>
      <c r="T55" s="13">
        <f t="shared" si="4"/>
        <v>0</v>
      </c>
      <c r="U55" s="204"/>
      <c r="V55" s="217"/>
      <c r="W55" s="209"/>
    </row>
    <row r="56" spans="1:23" s="27" customFormat="1" ht="16.5" thickTop="1" thickBot="1" x14ac:dyDescent="0.3">
      <c r="A56" s="171"/>
      <c r="B56" s="186"/>
      <c r="C56" s="14" t="s">
        <v>204</v>
      </c>
      <c r="D56" s="31" t="s">
        <v>205</v>
      </c>
      <c r="E56" s="15" t="s">
        <v>204</v>
      </c>
      <c r="F56" s="42">
        <v>8.1</v>
      </c>
      <c r="G56" s="42">
        <v>3.4</v>
      </c>
      <c r="H56" s="42">
        <v>42.2</v>
      </c>
      <c r="I56" s="42">
        <f>(F56*4)+(G56*9)+(H56*4)</f>
        <v>231.8</v>
      </c>
      <c r="J56" s="16">
        <v>100</v>
      </c>
      <c r="K56" s="17">
        <v>100</v>
      </c>
      <c r="L56" s="6" t="s">
        <v>125</v>
      </c>
      <c r="M56" s="42">
        <f>$R$56/$K$56*F56</f>
        <v>2.9159999999999999</v>
      </c>
      <c r="N56" s="42">
        <f>$R$56/$K$56*G56</f>
        <v>1.224</v>
      </c>
      <c r="O56" s="42">
        <f>$R$56/$K$56*H56</f>
        <v>15.192</v>
      </c>
      <c r="P56" s="42">
        <f>(M56*4)+(N56*9)+(O56*4)</f>
        <v>83.448000000000008</v>
      </c>
      <c r="Q56" s="18">
        <f>VLOOKUP(L56,перечень!$B$3:$C$152,2,FALSE)</f>
        <v>88</v>
      </c>
      <c r="R56" s="17">
        <v>36</v>
      </c>
      <c r="S56" s="16">
        <f>$R$56*J56/$K$56</f>
        <v>36</v>
      </c>
      <c r="T56" s="19">
        <f t="shared" si="4"/>
        <v>3.1679999999999997</v>
      </c>
      <c r="U56" s="43">
        <f>SUM(T56)</f>
        <v>3.1679999999999997</v>
      </c>
      <c r="V56" s="217"/>
      <c r="W56" s="209"/>
    </row>
    <row r="57" spans="1:23" s="27" customFormat="1" ht="16.5" thickTop="1" thickBot="1" x14ac:dyDescent="0.3">
      <c r="A57" s="171"/>
      <c r="B57" s="186"/>
      <c r="C57" s="14" t="s">
        <v>124</v>
      </c>
      <c r="D57" s="31" t="s">
        <v>205</v>
      </c>
      <c r="E57" s="15" t="s">
        <v>206</v>
      </c>
      <c r="F57" s="42">
        <v>6.6</v>
      </c>
      <c r="G57" s="42">
        <v>5.2</v>
      </c>
      <c r="H57" s="42">
        <v>39.799999999999997</v>
      </c>
      <c r="I57" s="42">
        <f>(F57*4)+(G57*9)+(H57*4)</f>
        <v>232.39999999999998</v>
      </c>
      <c r="J57" s="16">
        <v>100</v>
      </c>
      <c r="K57" s="17">
        <v>100</v>
      </c>
      <c r="L57" s="15" t="s">
        <v>124</v>
      </c>
      <c r="M57" s="42">
        <f>$R$57/$K$57*F57</f>
        <v>3.3</v>
      </c>
      <c r="N57" s="42">
        <f>$R$57/$K$57*G57</f>
        <v>2.6</v>
      </c>
      <c r="O57" s="42">
        <f>$R$57/$K$57*H57</f>
        <v>19.899999999999999</v>
      </c>
      <c r="P57" s="42">
        <f>(M57*4)+(N57*9)+(O57*4)</f>
        <v>116.19999999999999</v>
      </c>
      <c r="Q57" s="18">
        <f>VLOOKUP(L57,перечень!$B$3:$C$152,2,FALSE)</f>
        <v>67.28</v>
      </c>
      <c r="R57" s="17">
        <v>50</v>
      </c>
      <c r="S57" s="16">
        <f>$R$57*J57/$K$57</f>
        <v>50</v>
      </c>
      <c r="T57" s="19">
        <f t="shared" si="4"/>
        <v>3.3640000000000003</v>
      </c>
      <c r="U57" s="43">
        <f>SUM(T57)</f>
        <v>3.3640000000000003</v>
      </c>
      <c r="V57" s="217"/>
      <c r="W57" s="209"/>
    </row>
    <row r="58" spans="1:23" s="27" customFormat="1" ht="16.5" thickTop="1" thickBot="1" x14ac:dyDescent="0.3">
      <c r="A58" s="171"/>
      <c r="B58" s="186"/>
      <c r="C58" s="179" t="s">
        <v>338</v>
      </c>
      <c r="D58" s="248"/>
      <c r="E58" s="2" t="s">
        <v>147</v>
      </c>
      <c r="F58" s="166">
        <v>4.2</v>
      </c>
      <c r="G58" s="166">
        <v>1.6</v>
      </c>
      <c r="H58" s="166">
        <v>0.2</v>
      </c>
      <c r="I58" s="166">
        <f>(F58*4)+(G58*9)+(H58*4)</f>
        <v>32</v>
      </c>
      <c r="J58" s="3">
        <v>36</v>
      </c>
      <c r="K58" s="268">
        <v>20</v>
      </c>
      <c r="L58" s="2" t="s">
        <v>147</v>
      </c>
      <c r="M58" s="166">
        <f>$R$58/$K$58*F58</f>
        <v>4.2</v>
      </c>
      <c r="N58" s="166">
        <f>$R$58/$K$58*G58</f>
        <v>1.6</v>
      </c>
      <c r="O58" s="166">
        <f>$R$58/$K$58*H58</f>
        <v>0.2</v>
      </c>
      <c r="P58" s="166">
        <f>(M58*4)+(N58*9)+(O58*4)</f>
        <v>32</v>
      </c>
      <c r="Q58" s="4">
        <f>VLOOKUP(L58,перечень!$B$3:$C$152,2,FALSE)</f>
        <v>244</v>
      </c>
      <c r="R58" s="199">
        <v>20</v>
      </c>
      <c r="S58" s="3">
        <f>$R$58*J58/$K$58</f>
        <v>36</v>
      </c>
      <c r="T58" s="5">
        <f t="shared" si="4"/>
        <v>8.7839999999999989</v>
      </c>
      <c r="U58" s="202">
        <f>SUM(T58:T61)</f>
        <v>8.7839999999999989</v>
      </c>
      <c r="V58" s="217"/>
      <c r="W58" s="209"/>
    </row>
    <row r="59" spans="1:23" s="27" customFormat="1" ht="15.75" thickTop="1" x14ac:dyDescent="0.25">
      <c r="A59" s="171"/>
      <c r="B59" s="186"/>
      <c r="C59" s="180"/>
      <c r="D59" s="249"/>
      <c r="E59" s="79"/>
      <c r="F59" s="167"/>
      <c r="G59" s="167"/>
      <c r="H59" s="167"/>
      <c r="I59" s="167"/>
      <c r="J59" s="95"/>
      <c r="K59" s="269"/>
      <c r="L59" s="6"/>
      <c r="M59" s="167"/>
      <c r="N59" s="167"/>
      <c r="O59" s="167"/>
      <c r="P59" s="167"/>
      <c r="Q59" s="4">
        <f>VLOOKUP(L59,перечень!$B$3:$C$152,2,FALSE)</f>
        <v>0</v>
      </c>
      <c r="R59" s="267"/>
      <c r="S59" s="3">
        <f>$R$58*J59/$K$58</f>
        <v>0</v>
      </c>
      <c r="T59" s="5">
        <f t="shared" si="4"/>
        <v>0</v>
      </c>
      <c r="U59" s="215"/>
      <c r="V59" s="217"/>
      <c r="W59" s="209"/>
    </row>
    <row r="60" spans="1:23" s="27" customFormat="1" x14ac:dyDescent="0.25">
      <c r="A60" s="171"/>
      <c r="B60" s="186"/>
      <c r="C60" s="180"/>
      <c r="D60" s="249"/>
      <c r="E60" s="6"/>
      <c r="F60" s="167"/>
      <c r="G60" s="167"/>
      <c r="H60" s="167"/>
      <c r="I60" s="167"/>
      <c r="J60" s="7"/>
      <c r="K60" s="269"/>
      <c r="L60" s="6"/>
      <c r="M60" s="167"/>
      <c r="N60" s="167"/>
      <c r="O60" s="167"/>
      <c r="P60" s="167"/>
      <c r="Q60" s="8">
        <f>VLOOKUP(L60,перечень!$B$3:$C$152,2,FALSE)</f>
        <v>0</v>
      </c>
      <c r="R60" s="200"/>
      <c r="S60" s="7">
        <f>$R$58*J60/$K$58</f>
        <v>0</v>
      </c>
      <c r="T60" s="9">
        <f t="shared" si="4"/>
        <v>0</v>
      </c>
      <c r="U60" s="203"/>
      <c r="V60" s="217"/>
      <c r="W60" s="209"/>
    </row>
    <row r="61" spans="1:23" s="27" customFormat="1" ht="15.75" thickBot="1" x14ac:dyDescent="0.3">
      <c r="A61" s="171"/>
      <c r="B61" s="187"/>
      <c r="C61" s="181"/>
      <c r="D61" s="250"/>
      <c r="E61" s="10"/>
      <c r="F61" s="168"/>
      <c r="G61" s="168"/>
      <c r="H61" s="168"/>
      <c r="I61" s="168"/>
      <c r="J61" s="11"/>
      <c r="K61" s="270"/>
      <c r="L61" s="10"/>
      <c r="M61" s="168"/>
      <c r="N61" s="168"/>
      <c r="O61" s="168"/>
      <c r="P61" s="168"/>
      <c r="Q61" s="12">
        <f>VLOOKUP(L61,перечень!$B$3:$C$152,2,FALSE)</f>
        <v>0</v>
      </c>
      <c r="R61" s="201"/>
      <c r="S61" s="11">
        <f>$R$58*J61/$K$58</f>
        <v>0</v>
      </c>
      <c r="T61" s="13">
        <f t="shared" si="4"/>
        <v>0</v>
      </c>
      <c r="U61" s="204"/>
      <c r="V61" s="214"/>
      <c r="W61" s="210"/>
    </row>
    <row r="62" spans="1:23" s="27" customFormat="1" ht="15.75" thickTop="1" x14ac:dyDescent="0.25">
      <c r="A62" s="171"/>
      <c r="B62" s="188" t="s">
        <v>82</v>
      </c>
      <c r="C62" s="179"/>
      <c r="D62" s="154"/>
      <c r="E62" s="2"/>
      <c r="F62" s="166"/>
      <c r="G62" s="166"/>
      <c r="H62" s="166"/>
      <c r="I62" s="166">
        <f>(F62*4)+(G62*9)+(H62*4)</f>
        <v>0</v>
      </c>
      <c r="J62" s="3">
        <v>56</v>
      </c>
      <c r="K62" s="161">
        <v>150</v>
      </c>
      <c r="L62" s="2"/>
      <c r="M62" s="166">
        <f>$R$62/$K$62*F62</f>
        <v>0</v>
      </c>
      <c r="N62" s="166">
        <f>$R$62/$K$62*G62</f>
        <v>0</v>
      </c>
      <c r="O62" s="166">
        <f>$R$62/$K$62*H62</f>
        <v>0</v>
      </c>
      <c r="P62" s="166">
        <f>(M62*4)+(N62*9)+(O62*4)</f>
        <v>0</v>
      </c>
      <c r="Q62" s="4">
        <f>VLOOKUP(L62,перечень!$B$3:$C$152,2,FALSE)</f>
        <v>0</v>
      </c>
      <c r="R62" s="161"/>
      <c r="S62" s="3">
        <f t="shared" ref="S62:S71" si="15">$R$62*J62/$K$62</f>
        <v>0</v>
      </c>
      <c r="T62" s="5">
        <f t="shared" si="4"/>
        <v>0</v>
      </c>
      <c r="U62" s="202">
        <f>SUM(T62:T71)</f>
        <v>0</v>
      </c>
      <c r="V62" s="213">
        <f>SUM(U62:U79)</f>
        <v>0</v>
      </c>
      <c r="W62" s="208">
        <f>SUM(P62:P79)</f>
        <v>0</v>
      </c>
    </row>
    <row r="63" spans="1:23" s="27" customFormat="1" x14ac:dyDescent="0.25">
      <c r="A63" s="171"/>
      <c r="B63" s="251"/>
      <c r="C63" s="180"/>
      <c r="D63" s="155"/>
      <c r="E63" s="6"/>
      <c r="F63" s="167"/>
      <c r="G63" s="167"/>
      <c r="H63" s="167"/>
      <c r="I63" s="167"/>
      <c r="J63" s="7">
        <v>117.5</v>
      </c>
      <c r="K63" s="162"/>
      <c r="L63" s="6"/>
      <c r="M63" s="167"/>
      <c r="N63" s="167"/>
      <c r="O63" s="167"/>
      <c r="P63" s="167"/>
      <c r="Q63" s="8">
        <f>VLOOKUP(L63,перечень!$B$3:$C$152,2,FALSE)</f>
        <v>0</v>
      </c>
      <c r="R63" s="162"/>
      <c r="S63" s="7">
        <f t="shared" si="15"/>
        <v>0</v>
      </c>
      <c r="T63" s="9">
        <f t="shared" si="4"/>
        <v>0</v>
      </c>
      <c r="U63" s="203"/>
      <c r="V63" s="217"/>
      <c r="W63" s="209"/>
    </row>
    <row r="64" spans="1:23" s="27" customFormat="1" x14ac:dyDescent="0.25">
      <c r="A64" s="171"/>
      <c r="B64" s="251"/>
      <c r="C64" s="180"/>
      <c r="D64" s="155"/>
      <c r="E64" s="6"/>
      <c r="F64" s="167"/>
      <c r="G64" s="167"/>
      <c r="H64" s="167"/>
      <c r="I64" s="167"/>
      <c r="J64" s="7">
        <v>4</v>
      </c>
      <c r="K64" s="162"/>
      <c r="L64" s="6"/>
      <c r="M64" s="167"/>
      <c r="N64" s="167"/>
      <c r="O64" s="167"/>
      <c r="P64" s="167"/>
      <c r="Q64" s="8">
        <f>VLOOKUP(L64,перечень!$B$3:$C$152,2,FALSE)</f>
        <v>0</v>
      </c>
      <c r="R64" s="162"/>
      <c r="S64" s="7">
        <f t="shared" si="15"/>
        <v>0</v>
      </c>
      <c r="T64" s="9">
        <f t="shared" si="4"/>
        <v>0</v>
      </c>
      <c r="U64" s="203"/>
      <c r="V64" s="217"/>
      <c r="W64" s="209"/>
    </row>
    <row r="65" spans="1:23" s="27" customFormat="1" x14ac:dyDescent="0.25">
      <c r="A65" s="171"/>
      <c r="B65" s="251"/>
      <c r="C65" s="180"/>
      <c r="D65" s="155"/>
      <c r="E65" s="6"/>
      <c r="F65" s="167"/>
      <c r="G65" s="167"/>
      <c r="H65" s="167"/>
      <c r="I65" s="167"/>
      <c r="J65" s="7">
        <v>15</v>
      </c>
      <c r="K65" s="162"/>
      <c r="L65" s="6"/>
      <c r="M65" s="167"/>
      <c r="N65" s="167"/>
      <c r="O65" s="167"/>
      <c r="P65" s="167"/>
      <c r="Q65" s="8">
        <f>VLOOKUP(L65,перечень!$B$3:$C$152,2,FALSE)</f>
        <v>0</v>
      </c>
      <c r="R65" s="162"/>
      <c r="S65" s="7">
        <f t="shared" si="15"/>
        <v>0</v>
      </c>
      <c r="T65" s="9">
        <f t="shared" si="4"/>
        <v>0</v>
      </c>
      <c r="U65" s="203"/>
      <c r="V65" s="217"/>
      <c r="W65" s="209"/>
    </row>
    <row r="66" spans="1:23" s="27" customFormat="1" x14ac:dyDescent="0.25">
      <c r="A66" s="171"/>
      <c r="B66" s="251"/>
      <c r="C66" s="180"/>
      <c r="D66" s="155"/>
      <c r="E66" s="6"/>
      <c r="F66" s="167"/>
      <c r="G66" s="167"/>
      <c r="H66" s="167"/>
      <c r="I66" s="167"/>
      <c r="J66" s="7">
        <v>4</v>
      </c>
      <c r="K66" s="162"/>
      <c r="L66" s="6"/>
      <c r="M66" s="167"/>
      <c r="N66" s="167"/>
      <c r="O66" s="167"/>
      <c r="P66" s="167"/>
      <c r="Q66" s="8">
        <f>VLOOKUP(L66,перечень!$B$3:$C$152,2,FALSE)</f>
        <v>0</v>
      </c>
      <c r="R66" s="162"/>
      <c r="S66" s="7">
        <f t="shared" si="15"/>
        <v>0</v>
      </c>
      <c r="T66" s="9">
        <f t="shared" si="4"/>
        <v>0</v>
      </c>
      <c r="U66" s="203"/>
      <c r="V66" s="217"/>
      <c r="W66" s="209"/>
    </row>
    <row r="67" spans="1:23" s="27" customFormat="1" x14ac:dyDescent="0.25">
      <c r="A67" s="171"/>
      <c r="B67" s="251"/>
      <c r="C67" s="180"/>
      <c r="D67" s="155"/>
      <c r="E67" s="51"/>
      <c r="F67" s="167"/>
      <c r="G67" s="167"/>
      <c r="H67" s="167"/>
      <c r="I67" s="167"/>
      <c r="J67" s="52">
        <v>6.6</v>
      </c>
      <c r="K67" s="243"/>
      <c r="L67" s="51"/>
      <c r="M67" s="167"/>
      <c r="N67" s="167"/>
      <c r="O67" s="167"/>
      <c r="P67" s="167"/>
      <c r="Q67" s="8">
        <f>VLOOKUP(L67,перечень!$B$3:$C$152,2,FALSE)</f>
        <v>0</v>
      </c>
      <c r="R67" s="243"/>
      <c r="S67" s="7">
        <f t="shared" si="15"/>
        <v>0</v>
      </c>
      <c r="T67" s="9">
        <f t="shared" si="4"/>
        <v>0</v>
      </c>
      <c r="U67" s="244"/>
      <c r="V67" s="217"/>
      <c r="W67" s="209"/>
    </row>
    <row r="68" spans="1:23" s="27" customFormat="1" x14ac:dyDescent="0.25">
      <c r="A68" s="171"/>
      <c r="B68" s="251"/>
      <c r="C68" s="180"/>
      <c r="D68" s="155"/>
      <c r="E68" s="51"/>
      <c r="F68" s="167"/>
      <c r="G68" s="167"/>
      <c r="H68" s="167"/>
      <c r="I68" s="167"/>
      <c r="J68" s="52">
        <v>23</v>
      </c>
      <c r="K68" s="243"/>
      <c r="L68" s="51"/>
      <c r="M68" s="167"/>
      <c r="N68" s="167"/>
      <c r="O68" s="167"/>
      <c r="P68" s="167"/>
      <c r="Q68" s="8">
        <f>VLOOKUP(L68,перечень!$B$3:$C$152,2,FALSE)</f>
        <v>0</v>
      </c>
      <c r="R68" s="243"/>
      <c r="S68" s="7">
        <f t="shared" si="15"/>
        <v>0</v>
      </c>
      <c r="T68" s="9">
        <f t="shared" si="4"/>
        <v>0</v>
      </c>
      <c r="U68" s="244"/>
      <c r="V68" s="217"/>
      <c r="W68" s="209"/>
    </row>
    <row r="69" spans="1:23" s="27" customFormat="1" x14ac:dyDescent="0.25">
      <c r="A69" s="171"/>
      <c r="B69" s="251"/>
      <c r="C69" s="180"/>
      <c r="D69" s="155"/>
      <c r="E69" s="51"/>
      <c r="F69" s="167"/>
      <c r="G69" s="167"/>
      <c r="H69" s="167"/>
      <c r="I69" s="167"/>
      <c r="J69" s="52">
        <v>6</v>
      </c>
      <c r="K69" s="243"/>
      <c r="L69" s="51"/>
      <c r="M69" s="167"/>
      <c r="N69" s="167"/>
      <c r="O69" s="167"/>
      <c r="P69" s="167"/>
      <c r="Q69" s="8">
        <f>VLOOKUP(L69,перечень!$B$3:$C$152,2,FALSE)</f>
        <v>0</v>
      </c>
      <c r="R69" s="243"/>
      <c r="S69" s="7">
        <f t="shared" si="15"/>
        <v>0</v>
      </c>
      <c r="T69" s="9">
        <f t="shared" si="4"/>
        <v>0</v>
      </c>
      <c r="U69" s="244"/>
      <c r="V69" s="217"/>
      <c r="W69" s="209"/>
    </row>
    <row r="70" spans="1:23" s="27" customFormat="1" x14ac:dyDescent="0.25">
      <c r="A70" s="171"/>
      <c r="B70" s="251"/>
      <c r="C70" s="180"/>
      <c r="D70" s="155"/>
      <c r="E70" s="51"/>
      <c r="F70" s="167"/>
      <c r="G70" s="167"/>
      <c r="H70" s="167"/>
      <c r="I70" s="167"/>
      <c r="J70" s="52">
        <v>7.5</v>
      </c>
      <c r="K70" s="243"/>
      <c r="L70" s="51"/>
      <c r="M70" s="167"/>
      <c r="N70" s="167"/>
      <c r="O70" s="167"/>
      <c r="P70" s="167"/>
      <c r="Q70" s="8">
        <f>VLOOKUP(L70,перечень!$B$3:$C$152,2,FALSE)</f>
        <v>0</v>
      </c>
      <c r="R70" s="243"/>
      <c r="S70" s="7">
        <f t="shared" si="15"/>
        <v>0</v>
      </c>
      <c r="T70" s="9">
        <f t="shared" si="4"/>
        <v>0</v>
      </c>
      <c r="U70" s="244"/>
      <c r="V70" s="217"/>
      <c r="W70" s="209"/>
    </row>
    <row r="71" spans="1:23" s="27" customFormat="1" ht="15.75" thickBot="1" x14ac:dyDescent="0.3">
      <c r="A71" s="171"/>
      <c r="B71" s="251"/>
      <c r="C71" s="181"/>
      <c r="D71" s="156"/>
      <c r="E71" s="10"/>
      <c r="F71" s="168"/>
      <c r="G71" s="168"/>
      <c r="H71" s="168"/>
      <c r="I71" s="168"/>
      <c r="J71" s="11">
        <v>0.4</v>
      </c>
      <c r="K71" s="163"/>
      <c r="L71" s="10"/>
      <c r="M71" s="168"/>
      <c r="N71" s="168"/>
      <c r="O71" s="168"/>
      <c r="P71" s="168"/>
      <c r="Q71" s="8">
        <f>VLOOKUP(L71,перечень!$B$3:$C$152,2,FALSE)</f>
        <v>0</v>
      </c>
      <c r="R71" s="163"/>
      <c r="S71" s="7">
        <f t="shared" si="15"/>
        <v>0</v>
      </c>
      <c r="T71" s="13">
        <f t="shared" si="4"/>
        <v>0</v>
      </c>
      <c r="U71" s="204"/>
      <c r="V71" s="217"/>
      <c r="W71" s="209"/>
    </row>
    <row r="72" spans="1:23" s="27" customFormat="1" ht="15.75" customHeight="1" thickTop="1" x14ac:dyDescent="0.25">
      <c r="A72" s="171"/>
      <c r="B72" s="251"/>
      <c r="C72" s="179"/>
      <c r="D72" s="248"/>
      <c r="E72" s="2"/>
      <c r="F72" s="166"/>
      <c r="G72" s="166"/>
      <c r="H72" s="166"/>
      <c r="I72" s="166">
        <f t="shared" ref="I72" si="16">(F72*4)+(G72*9)+(H72*4)</f>
        <v>0</v>
      </c>
      <c r="J72" s="3">
        <v>5.2</v>
      </c>
      <c r="K72" s="218">
        <v>150</v>
      </c>
      <c r="L72" s="2"/>
      <c r="M72" s="166">
        <f>$R$72/$K$72*F72</f>
        <v>0</v>
      </c>
      <c r="N72" s="166">
        <f>$R$72/$K$72*G72</f>
        <v>0</v>
      </c>
      <c r="O72" s="166">
        <f>$R$72/$K$72*H72</f>
        <v>0</v>
      </c>
      <c r="P72" s="166">
        <f t="shared" ref="P72" si="17">(M72*4)+(N72*9)+(O72*4)</f>
        <v>0</v>
      </c>
      <c r="Q72" s="4">
        <f>VLOOKUP(L72,перечень!$B$3:$C$152,2,FALSE)</f>
        <v>0</v>
      </c>
      <c r="R72" s="161"/>
      <c r="S72" s="3">
        <f t="shared" ref="S72:S74" si="18">$R$72*J72/$K$72</f>
        <v>0</v>
      </c>
      <c r="T72" s="5">
        <f t="shared" si="4"/>
        <v>0</v>
      </c>
      <c r="U72" s="202">
        <f>SUM(T72:T74)</f>
        <v>0</v>
      </c>
      <c r="V72" s="217"/>
      <c r="W72" s="209"/>
    </row>
    <row r="73" spans="1:23" s="27" customFormat="1" x14ac:dyDescent="0.25">
      <c r="A73" s="171"/>
      <c r="B73" s="251"/>
      <c r="C73" s="180"/>
      <c r="D73" s="249"/>
      <c r="E73" s="6"/>
      <c r="F73" s="167"/>
      <c r="G73" s="167"/>
      <c r="H73" s="167"/>
      <c r="I73" s="167"/>
      <c r="J73" s="7">
        <v>16.100000000000001</v>
      </c>
      <c r="K73" s="219"/>
      <c r="L73" s="6"/>
      <c r="M73" s="167"/>
      <c r="N73" s="167"/>
      <c r="O73" s="167"/>
      <c r="P73" s="167"/>
      <c r="Q73" s="8">
        <f>VLOOKUP(L73,перечень!$B$3:$C$152,2,FALSE)</f>
        <v>0</v>
      </c>
      <c r="R73" s="162"/>
      <c r="S73" s="7">
        <f t="shared" si="18"/>
        <v>0</v>
      </c>
      <c r="T73" s="9">
        <f t="shared" si="4"/>
        <v>0</v>
      </c>
      <c r="U73" s="203"/>
      <c r="V73" s="217"/>
      <c r="W73" s="209"/>
    </row>
    <row r="74" spans="1:23" s="27" customFormat="1" ht="15.75" thickBot="1" x14ac:dyDescent="0.3">
      <c r="A74" s="171"/>
      <c r="B74" s="251"/>
      <c r="C74" s="181"/>
      <c r="D74" s="250"/>
      <c r="E74" s="10"/>
      <c r="F74" s="168"/>
      <c r="G74" s="168"/>
      <c r="H74" s="168"/>
      <c r="I74" s="168"/>
      <c r="J74" s="11">
        <v>10</v>
      </c>
      <c r="K74" s="220"/>
      <c r="L74" s="10"/>
      <c r="M74" s="167"/>
      <c r="N74" s="167"/>
      <c r="O74" s="167"/>
      <c r="P74" s="167"/>
      <c r="Q74" s="8">
        <f>VLOOKUP(L74,перечень!$B$3:$C$152,2,FALSE)</f>
        <v>0</v>
      </c>
      <c r="R74" s="162"/>
      <c r="S74" s="7">
        <f t="shared" si="18"/>
        <v>0</v>
      </c>
      <c r="T74" s="9">
        <f t="shared" si="4"/>
        <v>0</v>
      </c>
      <c r="U74" s="203"/>
      <c r="V74" s="217"/>
      <c r="W74" s="209"/>
    </row>
    <row r="75" spans="1:23" s="27" customFormat="1" ht="15.75" thickTop="1" x14ac:dyDescent="0.25">
      <c r="A75" s="171"/>
      <c r="B75" s="251"/>
      <c r="C75" s="240"/>
      <c r="D75" s="221"/>
      <c r="E75" s="2"/>
      <c r="F75" s="166"/>
      <c r="G75" s="166"/>
      <c r="H75" s="166"/>
      <c r="I75" s="166">
        <f t="shared" ref="I75:I96" si="19">(F75*4)+(G75*9)+(H75*4)</f>
        <v>0</v>
      </c>
      <c r="J75" s="3">
        <v>100</v>
      </c>
      <c r="K75" s="199">
        <v>100</v>
      </c>
      <c r="L75" s="2"/>
      <c r="M75" s="166">
        <f>$R$75/$K$75*F75</f>
        <v>0</v>
      </c>
      <c r="N75" s="166">
        <f>$R$75/$K$75*G75</f>
        <v>0</v>
      </c>
      <c r="O75" s="166">
        <f>$R$75/$K$75*H75</f>
        <v>0</v>
      </c>
      <c r="P75" s="166">
        <f t="shared" ref="P75" si="20">(M75*4)+(N75*9)+(O75*4)</f>
        <v>0</v>
      </c>
      <c r="Q75" s="4">
        <f>VLOOKUP(L75,перечень!$B$3:$C$152,2,FALSE)</f>
        <v>0</v>
      </c>
      <c r="R75" s="199"/>
      <c r="S75" s="3">
        <f>$R$75*J75/$K$75</f>
        <v>0</v>
      </c>
      <c r="T75" s="5">
        <f t="shared" si="4"/>
        <v>0</v>
      </c>
      <c r="U75" s="202">
        <f>SUM(T75:T77)</f>
        <v>0</v>
      </c>
      <c r="V75" s="217"/>
      <c r="W75" s="209"/>
    </row>
    <row r="76" spans="1:23" s="27" customFormat="1" x14ac:dyDescent="0.25">
      <c r="A76" s="171"/>
      <c r="B76" s="251"/>
      <c r="C76" s="241"/>
      <c r="D76" s="222"/>
      <c r="E76" s="6"/>
      <c r="F76" s="167"/>
      <c r="G76" s="167"/>
      <c r="H76" s="167"/>
      <c r="I76" s="167"/>
      <c r="J76" s="7">
        <v>10</v>
      </c>
      <c r="K76" s="200"/>
      <c r="L76" s="6"/>
      <c r="M76" s="167"/>
      <c r="N76" s="167"/>
      <c r="O76" s="167"/>
      <c r="P76" s="167"/>
      <c r="Q76" s="8">
        <f>VLOOKUP(L76,перечень!$B$3:$C$152,2,FALSE)</f>
        <v>0</v>
      </c>
      <c r="R76" s="200"/>
      <c r="S76" s="7">
        <f>$R$75*J76/$K$75</f>
        <v>0</v>
      </c>
      <c r="T76" s="9">
        <f t="shared" si="4"/>
        <v>0</v>
      </c>
      <c r="U76" s="203"/>
      <c r="V76" s="217"/>
      <c r="W76" s="209"/>
    </row>
    <row r="77" spans="1:23" s="27" customFormat="1" ht="15.75" thickBot="1" x14ac:dyDescent="0.3">
      <c r="A77" s="171"/>
      <c r="B77" s="251"/>
      <c r="C77" s="242"/>
      <c r="D77" s="223"/>
      <c r="E77" s="10"/>
      <c r="F77" s="168"/>
      <c r="G77" s="168"/>
      <c r="H77" s="168"/>
      <c r="I77" s="168"/>
      <c r="J77" s="11">
        <v>10</v>
      </c>
      <c r="K77" s="201"/>
      <c r="L77" s="10"/>
      <c r="M77" s="168"/>
      <c r="N77" s="168"/>
      <c r="O77" s="168"/>
      <c r="P77" s="168"/>
      <c r="Q77" s="12">
        <f>VLOOKUP(L77,перечень!$B$3:$C$152,2,FALSE)</f>
        <v>0</v>
      </c>
      <c r="R77" s="201"/>
      <c r="S77" s="11">
        <f>$R$75*J77/$K$75</f>
        <v>0</v>
      </c>
      <c r="T77" s="13">
        <f t="shared" si="4"/>
        <v>0</v>
      </c>
      <c r="U77" s="204"/>
      <c r="V77" s="217"/>
      <c r="W77" s="209"/>
    </row>
    <row r="78" spans="1:23" s="27" customFormat="1" ht="16.5" thickTop="1" thickBot="1" x14ac:dyDescent="0.3">
      <c r="A78" s="171"/>
      <c r="B78" s="251"/>
      <c r="C78" s="14"/>
      <c r="D78" s="31"/>
      <c r="E78" s="15"/>
      <c r="F78" s="42"/>
      <c r="G78" s="42"/>
      <c r="H78" s="42"/>
      <c r="I78" s="42">
        <f>(F78*4)+(G78*9)+(H78*4)</f>
        <v>0</v>
      </c>
      <c r="J78" s="16">
        <v>100</v>
      </c>
      <c r="K78" s="17">
        <v>100</v>
      </c>
      <c r="L78" s="6"/>
      <c r="M78" s="42">
        <f>$R$78/$K$78*F78</f>
        <v>0</v>
      </c>
      <c r="N78" s="42">
        <f>$R$78/$K$78*G78</f>
        <v>0</v>
      </c>
      <c r="O78" s="42">
        <f>$R$78/$K$78*H78</f>
        <v>0</v>
      </c>
      <c r="P78" s="42">
        <f>(M78*4)+(N78*9)+(O78*4)</f>
        <v>0</v>
      </c>
      <c r="Q78" s="18">
        <f>VLOOKUP(L78,перечень!$B$3:$C$152,2,FALSE)</f>
        <v>0</v>
      </c>
      <c r="R78" s="17"/>
      <c r="S78" s="16">
        <f>$R$78*J78/$K$78</f>
        <v>0</v>
      </c>
      <c r="T78" s="19">
        <f t="shared" si="4"/>
        <v>0</v>
      </c>
      <c r="U78" s="43">
        <f>SUM(T78)</f>
        <v>0</v>
      </c>
      <c r="V78" s="217"/>
      <c r="W78" s="209"/>
    </row>
    <row r="79" spans="1:23" s="27" customFormat="1" ht="16.5" thickTop="1" thickBot="1" x14ac:dyDescent="0.3">
      <c r="A79" s="171"/>
      <c r="B79" s="189"/>
      <c r="C79" s="14"/>
      <c r="D79" s="31"/>
      <c r="E79" s="15"/>
      <c r="F79" s="42"/>
      <c r="G79" s="42"/>
      <c r="H79" s="42"/>
      <c r="I79" s="42">
        <f>(F79*4)+(G79*9)+(H79*4)</f>
        <v>0</v>
      </c>
      <c r="J79" s="16">
        <v>100</v>
      </c>
      <c r="K79" s="17">
        <v>100</v>
      </c>
      <c r="L79" s="15"/>
      <c r="M79" s="42">
        <f>$R$79/$K$79*F79</f>
        <v>0</v>
      </c>
      <c r="N79" s="42">
        <f>$R$79/$K$79*G79</f>
        <v>0</v>
      </c>
      <c r="O79" s="42">
        <f>$R$79/$K$79*H79</f>
        <v>0</v>
      </c>
      <c r="P79" s="42">
        <f>(M79*4)+(N79*9)+(O79*4)</f>
        <v>0</v>
      </c>
      <c r="Q79" s="18">
        <f>VLOOKUP(L79,перечень!$B$3:$C$152,2,FALSE)</f>
        <v>0</v>
      </c>
      <c r="R79" s="17"/>
      <c r="S79" s="16">
        <f>$R$79*J79/$K$79</f>
        <v>0</v>
      </c>
      <c r="T79" s="19">
        <f t="shared" si="4"/>
        <v>0</v>
      </c>
      <c r="U79" s="43">
        <f>SUM(T79)</f>
        <v>0</v>
      </c>
      <c r="V79" s="214"/>
      <c r="W79" s="210"/>
    </row>
    <row r="80" spans="1:23" s="27" customFormat="1" ht="15.75" thickTop="1" x14ac:dyDescent="0.25">
      <c r="A80" s="171"/>
      <c r="B80" s="185" t="s">
        <v>83</v>
      </c>
      <c r="C80" s="182"/>
      <c r="D80" s="154"/>
      <c r="E80" s="2"/>
      <c r="F80" s="166"/>
      <c r="G80" s="166"/>
      <c r="H80" s="166"/>
      <c r="I80" s="166">
        <f t="shared" si="19"/>
        <v>0</v>
      </c>
      <c r="J80" s="3">
        <v>0.4</v>
      </c>
      <c r="K80" s="161">
        <v>150</v>
      </c>
      <c r="L80" s="6"/>
      <c r="M80" s="166">
        <f>$R$80/$K$80*F80</f>
        <v>0</v>
      </c>
      <c r="N80" s="166">
        <f>$R$80/$K$80*G80</f>
        <v>0</v>
      </c>
      <c r="O80" s="166">
        <f>$R$80/$K$80*H80</f>
        <v>0</v>
      </c>
      <c r="P80" s="166">
        <f t="shared" ref="P80" si="21">(M80*4)+(N80*9)+(O80*4)</f>
        <v>0</v>
      </c>
      <c r="Q80" s="4">
        <f>VLOOKUP(L80,перечень!$B$3:$C$152,2,FALSE)</f>
        <v>0</v>
      </c>
      <c r="R80" s="161"/>
      <c r="S80" s="3">
        <f t="shared" ref="S80:S85" si="22">$R$80*J80/$K$80</f>
        <v>0</v>
      </c>
      <c r="T80" s="5">
        <f t="shared" si="4"/>
        <v>0</v>
      </c>
      <c r="U80" s="202">
        <f>SUM(T80:T85)</f>
        <v>0</v>
      </c>
      <c r="V80" s="213">
        <f>SUM(U80:U96)</f>
        <v>0</v>
      </c>
      <c r="W80" s="208">
        <f>SUM(P80:P96)</f>
        <v>0</v>
      </c>
    </row>
    <row r="81" spans="1:23" s="27" customFormat="1" x14ac:dyDescent="0.25">
      <c r="A81" s="171"/>
      <c r="B81" s="186"/>
      <c r="C81" s="183"/>
      <c r="D81" s="155"/>
      <c r="E81" s="6"/>
      <c r="F81" s="167"/>
      <c r="G81" s="167"/>
      <c r="H81" s="167"/>
      <c r="I81" s="167"/>
      <c r="J81" s="7">
        <v>10</v>
      </c>
      <c r="K81" s="162"/>
      <c r="L81" s="6">
        <v>0</v>
      </c>
      <c r="M81" s="167"/>
      <c r="N81" s="167"/>
      <c r="O81" s="167"/>
      <c r="P81" s="167"/>
      <c r="Q81" s="8">
        <f>VLOOKUP(L81,перечень!$B$3:$C$152,2,FALSE)</f>
        <v>0</v>
      </c>
      <c r="R81" s="162"/>
      <c r="S81" s="7">
        <f t="shared" si="22"/>
        <v>0</v>
      </c>
      <c r="T81" s="9">
        <f t="shared" si="4"/>
        <v>0</v>
      </c>
      <c r="U81" s="203"/>
      <c r="V81" s="217"/>
      <c r="W81" s="209"/>
    </row>
    <row r="82" spans="1:23" s="27" customFormat="1" x14ac:dyDescent="0.25">
      <c r="A82" s="171"/>
      <c r="B82" s="186"/>
      <c r="C82" s="183"/>
      <c r="D82" s="155"/>
      <c r="E82" s="6"/>
      <c r="F82" s="167"/>
      <c r="G82" s="167"/>
      <c r="H82" s="167"/>
      <c r="I82" s="167"/>
      <c r="J82" s="7">
        <v>10</v>
      </c>
      <c r="K82" s="162"/>
      <c r="L82" s="6">
        <v>0</v>
      </c>
      <c r="M82" s="167"/>
      <c r="N82" s="167"/>
      <c r="O82" s="167"/>
      <c r="P82" s="167"/>
      <c r="Q82" s="8">
        <f>VLOOKUP(L82,перечень!$B$3:$C$152,2,FALSE)</f>
        <v>0</v>
      </c>
      <c r="R82" s="162"/>
      <c r="S82" s="7">
        <f t="shared" si="22"/>
        <v>0</v>
      </c>
      <c r="T82" s="9">
        <f t="shared" si="4"/>
        <v>0</v>
      </c>
      <c r="U82" s="203"/>
      <c r="V82" s="217"/>
      <c r="W82" s="209"/>
    </row>
    <row r="83" spans="1:23" s="27" customFormat="1" x14ac:dyDescent="0.25">
      <c r="A83" s="171"/>
      <c r="B83" s="186"/>
      <c r="C83" s="183"/>
      <c r="D83" s="155"/>
      <c r="E83" s="6"/>
      <c r="F83" s="167"/>
      <c r="G83" s="167"/>
      <c r="H83" s="167"/>
      <c r="I83" s="167"/>
      <c r="J83" s="7">
        <v>10</v>
      </c>
      <c r="K83" s="162"/>
      <c r="L83" s="6">
        <v>0</v>
      </c>
      <c r="M83" s="167"/>
      <c r="N83" s="167"/>
      <c r="O83" s="167"/>
      <c r="P83" s="167"/>
      <c r="Q83" s="8">
        <f>VLOOKUP(L83,перечень!$B$3:$C$152,2,FALSE)</f>
        <v>0</v>
      </c>
      <c r="R83" s="162"/>
      <c r="S83" s="7">
        <f t="shared" si="22"/>
        <v>0</v>
      </c>
      <c r="T83" s="9">
        <f t="shared" si="4"/>
        <v>0</v>
      </c>
      <c r="U83" s="203"/>
      <c r="V83" s="217"/>
      <c r="W83" s="209"/>
    </row>
    <row r="84" spans="1:23" s="27" customFormat="1" x14ac:dyDescent="0.25">
      <c r="A84" s="171"/>
      <c r="B84" s="186"/>
      <c r="C84" s="183"/>
      <c r="D84" s="155"/>
      <c r="E84" s="6"/>
      <c r="F84" s="167"/>
      <c r="G84" s="167"/>
      <c r="H84" s="167"/>
      <c r="I84" s="167"/>
      <c r="J84" s="7">
        <v>10</v>
      </c>
      <c r="K84" s="162"/>
      <c r="L84" s="6">
        <v>0</v>
      </c>
      <c r="M84" s="167"/>
      <c r="N84" s="167"/>
      <c r="O84" s="167"/>
      <c r="P84" s="167"/>
      <c r="Q84" s="8">
        <f>VLOOKUP(L84,перечень!$B$3:$C$152,2,FALSE)</f>
        <v>0</v>
      </c>
      <c r="R84" s="162"/>
      <c r="S84" s="7">
        <f t="shared" si="22"/>
        <v>0</v>
      </c>
      <c r="T84" s="9">
        <f t="shared" si="4"/>
        <v>0</v>
      </c>
      <c r="U84" s="203"/>
      <c r="V84" s="217"/>
      <c r="W84" s="209"/>
    </row>
    <row r="85" spans="1:23" s="27" customFormat="1" ht="15.75" thickBot="1" x14ac:dyDescent="0.3">
      <c r="A85" s="171"/>
      <c r="B85" s="186"/>
      <c r="C85" s="184"/>
      <c r="D85" s="156"/>
      <c r="E85" s="10"/>
      <c r="F85" s="168"/>
      <c r="G85" s="168"/>
      <c r="H85" s="168"/>
      <c r="I85" s="168"/>
      <c r="J85" s="11">
        <v>10</v>
      </c>
      <c r="K85" s="163"/>
      <c r="L85" s="10">
        <v>0</v>
      </c>
      <c r="M85" s="168"/>
      <c r="N85" s="168"/>
      <c r="O85" s="168"/>
      <c r="P85" s="168"/>
      <c r="Q85" s="12">
        <f>VLOOKUP(L85,перечень!$B$3:$C$152,2,FALSE)</f>
        <v>0</v>
      </c>
      <c r="R85" s="163"/>
      <c r="S85" s="11">
        <f t="shared" si="22"/>
        <v>0</v>
      </c>
      <c r="T85" s="13">
        <f t="shared" si="4"/>
        <v>0</v>
      </c>
      <c r="U85" s="204"/>
      <c r="V85" s="217"/>
      <c r="W85" s="209"/>
    </row>
    <row r="86" spans="1:23" s="27" customFormat="1" ht="15.75" thickTop="1" x14ac:dyDescent="0.25">
      <c r="A86" s="171"/>
      <c r="B86" s="186"/>
      <c r="C86" s="182"/>
      <c r="D86" s="158"/>
      <c r="E86" s="2"/>
      <c r="F86" s="166"/>
      <c r="G86" s="166"/>
      <c r="H86" s="166"/>
      <c r="I86" s="166">
        <f t="shared" si="19"/>
        <v>0</v>
      </c>
      <c r="J86" s="3">
        <v>100</v>
      </c>
      <c r="K86" s="161">
        <v>100</v>
      </c>
      <c r="L86" s="6"/>
      <c r="M86" s="166">
        <f>$R$86/$K$86*F86</f>
        <v>0</v>
      </c>
      <c r="N86" s="166">
        <f>$R$86/$K$86*G86</f>
        <v>0</v>
      </c>
      <c r="O86" s="166">
        <f>$R$86/$K$86*H86</f>
        <v>0</v>
      </c>
      <c r="P86" s="166">
        <f t="shared" ref="P86" si="23">(M86*4)+(N86*9)+(O86*4)</f>
        <v>0</v>
      </c>
      <c r="Q86" s="4">
        <f>VLOOKUP(L86,перечень!$B$3:$C$152,2,FALSE)</f>
        <v>0</v>
      </c>
      <c r="R86" s="161"/>
      <c r="S86" s="3">
        <f t="shared" ref="S86:S91" si="24">$R$86*J86/$K$86</f>
        <v>0</v>
      </c>
      <c r="T86" s="5">
        <f t="shared" si="4"/>
        <v>0</v>
      </c>
      <c r="U86" s="202">
        <f>SUM(T86:T91)</f>
        <v>0</v>
      </c>
      <c r="V86" s="217"/>
      <c r="W86" s="209"/>
    </row>
    <row r="87" spans="1:23" s="27" customFormat="1" x14ac:dyDescent="0.25">
      <c r="A87" s="171"/>
      <c r="B87" s="186"/>
      <c r="C87" s="183"/>
      <c r="D87" s="159"/>
      <c r="E87" s="6"/>
      <c r="F87" s="167"/>
      <c r="G87" s="167"/>
      <c r="H87" s="167"/>
      <c r="I87" s="167"/>
      <c r="J87" s="7">
        <v>10</v>
      </c>
      <c r="K87" s="162"/>
      <c r="L87" s="6">
        <v>0</v>
      </c>
      <c r="M87" s="167"/>
      <c r="N87" s="167"/>
      <c r="O87" s="167"/>
      <c r="P87" s="167"/>
      <c r="Q87" s="8">
        <f>VLOOKUP(L87,перечень!$B$3:$C$152,2,FALSE)</f>
        <v>0</v>
      </c>
      <c r="R87" s="162"/>
      <c r="S87" s="7">
        <f t="shared" si="24"/>
        <v>0</v>
      </c>
      <c r="T87" s="9">
        <f t="shared" si="4"/>
        <v>0</v>
      </c>
      <c r="U87" s="203"/>
      <c r="V87" s="217"/>
      <c r="W87" s="209"/>
    </row>
    <row r="88" spans="1:23" s="27" customFormat="1" x14ac:dyDescent="0.25">
      <c r="A88" s="171"/>
      <c r="B88" s="186"/>
      <c r="C88" s="183"/>
      <c r="D88" s="159"/>
      <c r="E88" s="6"/>
      <c r="F88" s="167"/>
      <c r="G88" s="167"/>
      <c r="H88" s="167"/>
      <c r="I88" s="167"/>
      <c r="J88" s="7">
        <v>10</v>
      </c>
      <c r="K88" s="162"/>
      <c r="L88" s="6">
        <v>0</v>
      </c>
      <c r="M88" s="167"/>
      <c r="N88" s="167"/>
      <c r="O88" s="167"/>
      <c r="P88" s="167"/>
      <c r="Q88" s="8">
        <f>VLOOKUP(L88,перечень!$B$3:$C$152,2,FALSE)</f>
        <v>0</v>
      </c>
      <c r="R88" s="162"/>
      <c r="S88" s="7">
        <f t="shared" si="24"/>
        <v>0</v>
      </c>
      <c r="T88" s="9">
        <f t="shared" si="4"/>
        <v>0</v>
      </c>
      <c r="U88" s="203"/>
      <c r="V88" s="217"/>
      <c r="W88" s="209"/>
    </row>
    <row r="89" spans="1:23" s="27" customFormat="1" x14ac:dyDescent="0.25">
      <c r="A89" s="171"/>
      <c r="B89" s="186"/>
      <c r="C89" s="183"/>
      <c r="D89" s="159"/>
      <c r="E89" s="6"/>
      <c r="F89" s="167"/>
      <c r="G89" s="167"/>
      <c r="H89" s="167"/>
      <c r="I89" s="167"/>
      <c r="J89" s="7">
        <v>10</v>
      </c>
      <c r="K89" s="162"/>
      <c r="L89" s="6">
        <v>0</v>
      </c>
      <c r="M89" s="167"/>
      <c r="N89" s="167"/>
      <c r="O89" s="167"/>
      <c r="P89" s="167"/>
      <c r="Q89" s="8">
        <f>VLOOKUP(L89,перечень!$B$3:$C$152,2,FALSE)</f>
        <v>0</v>
      </c>
      <c r="R89" s="162"/>
      <c r="S89" s="7">
        <f t="shared" si="24"/>
        <v>0</v>
      </c>
      <c r="T89" s="9">
        <f t="shared" ref="T89:T96" si="25">Q89/1000*S89</f>
        <v>0</v>
      </c>
      <c r="U89" s="203"/>
      <c r="V89" s="217"/>
      <c r="W89" s="209"/>
    </row>
    <row r="90" spans="1:23" s="27" customFormat="1" x14ac:dyDescent="0.25">
      <c r="A90" s="171"/>
      <c r="B90" s="186"/>
      <c r="C90" s="183"/>
      <c r="D90" s="159"/>
      <c r="E90" s="6"/>
      <c r="F90" s="167"/>
      <c r="G90" s="167"/>
      <c r="H90" s="167"/>
      <c r="I90" s="167"/>
      <c r="J90" s="7">
        <v>10</v>
      </c>
      <c r="K90" s="162"/>
      <c r="L90" s="6">
        <v>0</v>
      </c>
      <c r="M90" s="167"/>
      <c r="N90" s="167"/>
      <c r="O90" s="167"/>
      <c r="P90" s="167"/>
      <c r="Q90" s="8">
        <f>VLOOKUP(L90,перечень!$B$3:$C$152,2,FALSE)</f>
        <v>0</v>
      </c>
      <c r="R90" s="162"/>
      <c r="S90" s="7">
        <f t="shared" si="24"/>
        <v>0</v>
      </c>
      <c r="T90" s="9">
        <f t="shared" si="25"/>
        <v>0</v>
      </c>
      <c r="U90" s="203"/>
      <c r="V90" s="217"/>
      <c r="W90" s="209"/>
    </row>
    <row r="91" spans="1:23" s="27" customFormat="1" ht="15.75" thickBot="1" x14ac:dyDescent="0.3">
      <c r="A91" s="171"/>
      <c r="B91" s="186"/>
      <c r="C91" s="184"/>
      <c r="D91" s="160"/>
      <c r="E91" s="10"/>
      <c r="F91" s="168"/>
      <c r="G91" s="168"/>
      <c r="H91" s="168"/>
      <c r="I91" s="168"/>
      <c r="J91" s="11">
        <v>10</v>
      </c>
      <c r="K91" s="163"/>
      <c r="L91" s="10">
        <v>0</v>
      </c>
      <c r="M91" s="168"/>
      <c r="N91" s="168"/>
      <c r="O91" s="168"/>
      <c r="P91" s="168"/>
      <c r="Q91" s="12">
        <f>VLOOKUP(L91,перечень!$B$3:$C$152,2,FALSE)</f>
        <v>0</v>
      </c>
      <c r="R91" s="163"/>
      <c r="S91" s="11">
        <f t="shared" si="24"/>
        <v>0</v>
      </c>
      <c r="T91" s="13">
        <f t="shared" si="25"/>
        <v>0</v>
      </c>
      <c r="U91" s="204"/>
      <c r="V91" s="217"/>
      <c r="W91" s="209"/>
    </row>
    <row r="92" spans="1:23" s="27" customFormat="1" ht="15.75" thickTop="1" x14ac:dyDescent="0.25">
      <c r="A92" s="171"/>
      <c r="B92" s="186"/>
      <c r="C92" s="182" t="s">
        <v>5</v>
      </c>
      <c r="D92" s="28"/>
      <c r="E92" s="2"/>
      <c r="F92" s="166"/>
      <c r="G92" s="166"/>
      <c r="H92" s="166"/>
      <c r="I92" s="166">
        <f t="shared" si="19"/>
        <v>0</v>
      </c>
      <c r="J92" s="3">
        <v>10</v>
      </c>
      <c r="K92" s="161">
        <v>30</v>
      </c>
      <c r="L92" s="2">
        <v>0</v>
      </c>
      <c r="M92" s="166">
        <f>$R$92/$K$92*F92</f>
        <v>0</v>
      </c>
      <c r="N92" s="166">
        <f>$R$92/$K$92*G92</f>
        <v>0</v>
      </c>
      <c r="O92" s="166">
        <f>$R$92/$K$92*H92</f>
        <v>0</v>
      </c>
      <c r="P92" s="166">
        <f t="shared" ref="P92" si="26">(M92*4)+(N92*9)+(O92*4)</f>
        <v>0</v>
      </c>
      <c r="Q92" s="4">
        <f>VLOOKUP(L92,перечень!$B$3:$C$152,2,FALSE)</f>
        <v>0</v>
      </c>
      <c r="R92" s="161"/>
      <c r="S92" s="3">
        <f>$R$92*J92/$K$92</f>
        <v>0</v>
      </c>
      <c r="T92" s="5">
        <f t="shared" si="25"/>
        <v>0</v>
      </c>
      <c r="U92" s="202">
        <f>SUM(T92:T94)</f>
        <v>0</v>
      </c>
      <c r="V92" s="217"/>
      <c r="W92" s="209"/>
    </row>
    <row r="93" spans="1:23" s="27" customFormat="1" x14ac:dyDescent="0.25">
      <c r="A93" s="171"/>
      <c r="B93" s="186"/>
      <c r="C93" s="183"/>
      <c r="D93" s="29"/>
      <c r="E93" s="6"/>
      <c r="F93" s="167"/>
      <c r="G93" s="167"/>
      <c r="H93" s="167"/>
      <c r="I93" s="167"/>
      <c r="J93" s="7">
        <v>10</v>
      </c>
      <c r="K93" s="162"/>
      <c r="L93" s="6">
        <v>0</v>
      </c>
      <c r="M93" s="167"/>
      <c r="N93" s="167"/>
      <c r="O93" s="167"/>
      <c r="P93" s="167"/>
      <c r="Q93" s="8">
        <f>VLOOKUP(L93,перечень!$B$3:$C$152,2,FALSE)</f>
        <v>0</v>
      </c>
      <c r="R93" s="162"/>
      <c r="S93" s="7">
        <f>$R$92*J93/$K$92</f>
        <v>0</v>
      </c>
      <c r="T93" s="9">
        <f t="shared" si="25"/>
        <v>0</v>
      </c>
      <c r="U93" s="203"/>
      <c r="V93" s="217"/>
      <c r="W93" s="209"/>
    </row>
    <row r="94" spans="1:23" s="27" customFormat="1" ht="15.75" thickBot="1" x14ac:dyDescent="0.3">
      <c r="A94" s="171"/>
      <c r="B94" s="186"/>
      <c r="C94" s="184"/>
      <c r="D94" s="30"/>
      <c r="E94" s="10"/>
      <c r="F94" s="168"/>
      <c r="G94" s="168"/>
      <c r="H94" s="168"/>
      <c r="I94" s="168"/>
      <c r="J94" s="11">
        <v>10</v>
      </c>
      <c r="K94" s="163"/>
      <c r="L94" s="10">
        <v>0</v>
      </c>
      <c r="M94" s="168"/>
      <c r="N94" s="168"/>
      <c r="O94" s="168"/>
      <c r="P94" s="168"/>
      <c r="Q94" s="12">
        <f>VLOOKUP(L94,перечень!$B$3:$C$152,2,FALSE)</f>
        <v>0</v>
      </c>
      <c r="R94" s="163"/>
      <c r="S94" s="11">
        <f>$R$92*J94/$K$92</f>
        <v>0</v>
      </c>
      <c r="T94" s="13">
        <f t="shared" si="25"/>
        <v>0</v>
      </c>
      <c r="U94" s="204"/>
      <c r="V94" s="217"/>
      <c r="W94" s="209"/>
    </row>
    <row r="95" spans="1:23" s="27" customFormat="1" ht="16.5" thickTop="1" thickBot="1" x14ac:dyDescent="0.3">
      <c r="A95" s="171"/>
      <c r="B95" s="186"/>
      <c r="C95" s="14" t="s">
        <v>6</v>
      </c>
      <c r="D95" s="31"/>
      <c r="E95" s="15"/>
      <c r="F95" s="42"/>
      <c r="G95" s="42"/>
      <c r="H95" s="42"/>
      <c r="I95" s="42">
        <f t="shared" si="19"/>
        <v>0</v>
      </c>
      <c r="J95" s="16">
        <v>10</v>
      </c>
      <c r="K95" s="17">
        <v>10</v>
      </c>
      <c r="L95" s="15">
        <v>0</v>
      </c>
      <c r="M95" s="42">
        <f>$R$95/$K$95*F95</f>
        <v>0</v>
      </c>
      <c r="N95" s="42">
        <f>$R$95/$K$95*G95</f>
        <v>0</v>
      </c>
      <c r="O95" s="42">
        <f>$R$95/$K$95*H95</f>
        <v>0</v>
      </c>
      <c r="P95" s="42">
        <f t="shared" ref="P95:P96" si="27">(M95*4)+(N95*9)+(O95*4)</f>
        <v>0</v>
      </c>
      <c r="Q95" s="18">
        <f>VLOOKUP(L95,перечень!$B$3:$C$152,2,FALSE)</f>
        <v>0</v>
      </c>
      <c r="R95" s="17"/>
      <c r="S95" s="16">
        <f>$R$95*J95/$K$95</f>
        <v>0</v>
      </c>
      <c r="T95" s="19">
        <f t="shared" si="25"/>
        <v>0</v>
      </c>
      <c r="U95" s="43">
        <f>SUM(T95)</f>
        <v>0</v>
      </c>
      <c r="V95" s="217"/>
      <c r="W95" s="209"/>
    </row>
    <row r="96" spans="1:23" s="27" customFormat="1" ht="16.5" thickTop="1" thickBot="1" x14ac:dyDescent="0.3">
      <c r="A96" s="172"/>
      <c r="B96" s="187"/>
      <c r="C96" s="14" t="s">
        <v>78</v>
      </c>
      <c r="D96" s="31"/>
      <c r="E96" s="15"/>
      <c r="F96" s="42"/>
      <c r="G96" s="42"/>
      <c r="H96" s="42"/>
      <c r="I96" s="42">
        <f t="shared" si="19"/>
        <v>0</v>
      </c>
      <c r="J96" s="16">
        <v>10</v>
      </c>
      <c r="K96" s="17">
        <v>10</v>
      </c>
      <c r="L96" s="15">
        <v>0</v>
      </c>
      <c r="M96" s="42">
        <f>$R$96/$K$96*F96</f>
        <v>0</v>
      </c>
      <c r="N96" s="42">
        <f>$R$96/$K$96*G96</f>
        <v>0</v>
      </c>
      <c r="O96" s="42">
        <f>$R$96/$K$96*H96</f>
        <v>0</v>
      </c>
      <c r="P96" s="42">
        <f t="shared" si="27"/>
        <v>0</v>
      </c>
      <c r="Q96" s="18">
        <f>VLOOKUP(L96,перечень!$B$3:$C$152,2,FALSE)</f>
        <v>0</v>
      </c>
      <c r="R96" s="17"/>
      <c r="S96" s="16">
        <f>$R$96*J96/$K$96</f>
        <v>0</v>
      </c>
      <c r="T96" s="19">
        <f t="shared" si="25"/>
        <v>0</v>
      </c>
      <c r="U96" s="43">
        <f>SUM(T96)</f>
        <v>0</v>
      </c>
      <c r="V96" s="214"/>
      <c r="W96" s="210"/>
    </row>
    <row r="97" ht="15.75" thickTop="1" x14ac:dyDescent="0.25"/>
  </sheetData>
  <mergeCells count="235">
    <mergeCell ref="D86:D91"/>
    <mergeCell ref="U86:U91"/>
    <mergeCell ref="C86:C91"/>
    <mergeCell ref="F86:F91"/>
    <mergeCell ref="G86:G91"/>
    <mergeCell ref="H86:H91"/>
    <mergeCell ref="I86:I91"/>
    <mergeCell ref="K86:K91"/>
    <mergeCell ref="C75:C77"/>
    <mergeCell ref="F75:F77"/>
    <mergeCell ref="G75:G77"/>
    <mergeCell ref="H75:H77"/>
    <mergeCell ref="I75:I77"/>
    <mergeCell ref="O80:O85"/>
    <mergeCell ref="P80:P85"/>
    <mergeCell ref="R80:R85"/>
    <mergeCell ref="U80:U85"/>
    <mergeCell ref="D75:D77"/>
    <mergeCell ref="D80:D85"/>
    <mergeCell ref="M92:M94"/>
    <mergeCell ref="N92:N94"/>
    <mergeCell ref="O92:O94"/>
    <mergeCell ref="P92:P94"/>
    <mergeCell ref="R92:R94"/>
    <mergeCell ref="U92:U94"/>
    <mergeCell ref="C92:C94"/>
    <mergeCell ref="F92:F94"/>
    <mergeCell ref="G92:G94"/>
    <mergeCell ref="H92:H94"/>
    <mergeCell ref="I92:I94"/>
    <mergeCell ref="K92:K94"/>
    <mergeCell ref="V80:V96"/>
    <mergeCell ref="W80:W96"/>
    <mergeCell ref="U75:U77"/>
    <mergeCell ref="B80:B96"/>
    <mergeCell ref="C80:C85"/>
    <mergeCell ref="F80:F85"/>
    <mergeCell ref="G80:G85"/>
    <mergeCell ref="H80:H85"/>
    <mergeCell ref="I80:I85"/>
    <mergeCell ref="K80:K85"/>
    <mergeCell ref="M80:M85"/>
    <mergeCell ref="N80:N85"/>
    <mergeCell ref="K75:K77"/>
    <mergeCell ref="M75:M77"/>
    <mergeCell ref="N75:N77"/>
    <mergeCell ref="O75:O77"/>
    <mergeCell ref="P75:P77"/>
    <mergeCell ref="R75:R77"/>
    <mergeCell ref="B62:B79"/>
    <mergeCell ref="M86:M91"/>
    <mergeCell ref="N86:N91"/>
    <mergeCell ref="O86:O91"/>
    <mergeCell ref="P86:P91"/>
    <mergeCell ref="R86:R91"/>
    <mergeCell ref="V62:V79"/>
    <mergeCell ref="W62:W79"/>
    <mergeCell ref="M72:M74"/>
    <mergeCell ref="K62:K71"/>
    <mergeCell ref="M62:M71"/>
    <mergeCell ref="N62:N71"/>
    <mergeCell ref="O62:O71"/>
    <mergeCell ref="P62:P71"/>
    <mergeCell ref="R62:R71"/>
    <mergeCell ref="K72:K74"/>
    <mergeCell ref="U62:U71"/>
    <mergeCell ref="R72:R74"/>
    <mergeCell ref="U72:U74"/>
    <mergeCell ref="C62:C71"/>
    <mergeCell ref="F62:F71"/>
    <mergeCell ref="G62:G71"/>
    <mergeCell ref="H62:H71"/>
    <mergeCell ref="I62:I71"/>
    <mergeCell ref="N72:N74"/>
    <mergeCell ref="O72:O74"/>
    <mergeCell ref="P72:P74"/>
    <mergeCell ref="D62:D71"/>
    <mergeCell ref="I72:I74"/>
    <mergeCell ref="C72:C74"/>
    <mergeCell ref="D72:D74"/>
    <mergeCell ref="F72:F74"/>
    <mergeCell ref="G72:G74"/>
    <mergeCell ref="H72:H74"/>
    <mergeCell ref="K53:K55"/>
    <mergeCell ref="M58:M61"/>
    <mergeCell ref="N58:N61"/>
    <mergeCell ref="O58:O61"/>
    <mergeCell ref="P58:P61"/>
    <mergeCell ref="R58:R61"/>
    <mergeCell ref="U58:U61"/>
    <mergeCell ref="C58:C61"/>
    <mergeCell ref="F58:F61"/>
    <mergeCell ref="G58:G61"/>
    <mergeCell ref="H58:H61"/>
    <mergeCell ref="I58:I61"/>
    <mergeCell ref="K58:K61"/>
    <mergeCell ref="D53:D55"/>
    <mergeCell ref="K43:K46"/>
    <mergeCell ref="M47:M52"/>
    <mergeCell ref="N47:N52"/>
    <mergeCell ref="O47:O52"/>
    <mergeCell ref="P47:P52"/>
    <mergeCell ref="R47:R52"/>
    <mergeCell ref="U47:U52"/>
    <mergeCell ref="C47:C52"/>
    <mergeCell ref="F47:F52"/>
    <mergeCell ref="G47:G52"/>
    <mergeCell ref="H47:H52"/>
    <mergeCell ref="I47:I52"/>
    <mergeCell ref="K47:K52"/>
    <mergeCell ref="D43:D46"/>
    <mergeCell ref="D47:D52"/>
    <mergeCell ref="V26:V61"/>
    <mergeCell ref="W26:W61"/>
    <mergeCell ref="N26:N31"/>
    <mergeCell ref="O26:O31"/>
    <mergeCell ref="P26:P31"/>
    <mergeCell ref="R26:R31"/>
    <mergeCell ref="M43:M46"/>
    <mergeCell ref="N43:N46"/>
    <mergeCell ref="O43:O46"/>
    <mergeCell ref="P43:P46"/>
    <mergeCell ref="R43:R46"/>
    <mergeCell ref="U43:U46"/>
    <mergeCell ref="M53:M55"/>
    <mergeCell ref="N53:N55"/>
    <mergeCell ref="O53:O55"/>
    <mergeCell ref="P53:P55"/>
    <mergeCell ref="R53:R55"/>
    <mergeCell ref="U53:U55"/>
    <mergeCell ref="K32:K42"/>
    <mergeCell ref="K26:K31"/>
    <mergeCell ref="M26:M31"/>
    <mergeCell ref="M32:M42"/>
    <mergeCell ref="N32:N42"/>
    <mergeCell ref="O32:O42"/>
    <mergeCell ref="P32:P42"/>
    <mergeCell ref="R32:R42"/>
    <mergeCell ref="U32:U42"/>
    <mergeCell ref="U26:U31"/>
    <mergeCell ref="B26:B61"/>
    <mergeCell ref="C26:C31"/>
    <mergeCell ref="D26:D31"/>
    <mergeCell ref="F26:F31"/>
    <mergeCell ref="G26:G31"/>
    <mergeCell ref="H26:H31"/>
    <mergeCell ref="I26:I31"/>
    <mergeCell ref="C32:C42"/>
    <mergeCell ref="D32:D42"/>
    <mergeCell ref="F32:F42"/>
    <mergeCell ref="G32:G42"/>
    <mergeCell ref="H32:H42"/>
    <mergeCell ref="I32:I42"/>
    <mergeCell ref="C43:C46"/>
    <mergeCell ref="F43:F46"/>
    <mergeCell ref="G43:G46"/>
    <mergeCell ref="H43:H46"/>
    <mergeCell ref="I43:I46"/>
    <mergeCell ref="C53:C55"/>
    <mergeCell ref="F53:F55"/>
    <mergeCell ref="G53:G55"/>
    <mergeCell ref="H53:H55"/>
    <mergeCell ref="I53:I55"/>
    <mergeCell ref="D58:D61"/>
    <mergeCell ref="C19:C21"/>
    <mergeCell ref="F19:F21"/>
    <mergeCell ref="G19:G21"/>
    <mergeCell ref="H19:H21"/>
    <mergeCell ref="I19:I21"/>
    <mergeCell ref="K19:K21"/>
    <mergeCell ref="B24:B25"/>
    <mergeCell ref="V24:V25"/>
    <mergeCell ref="W24:W25"/>
    <mergeCell ref="D19:D21"/>
    <mergeCell ref="M11:M16"/>
    <mergeCell ref="N11:N16"/>
    <mergeCell ref="O11:O16"/>
    <mergeCell ref="P11:P16"/>
    <mergeCell ref="R11:R16"/>
    <mergeCell ref="U11:U16"/>
    <mergeCell ref="U5:U10"/>
    <mergeCell ref="V5:V23"/>
    <mergeCell ref="W5:W23"/>
    <mergeCell ref="N5:N10"/>
    <mergeCell ref="O5:O10"/>
    <mergeCell ref="P5:P10"/>
    <mergeCell ref="R5:R10"/>
    <mergeCell ref="M19:M21"/>
    <mergeCell ref="N19:N21"/>
    <mergeCell ref="O19:O21"/>
    <mergeCell ref="P19:P21"/>
    <mergeCell ref="R19:R21"/>
    <mergeCell ref="U19:U21"/>
    <mergeCell ref="A5:A96"/>
    <mergeCell ref="B5:B23"/>
    <mergeCell ref="C5:C10"/>
    <mergeCell ref="D5:D10"/>
    <mergeCell ref="F5:F10"/>
    <mergeCell ref="G5:G10"/>
    <mergeCell ref="H5:H10"/>
    <mergeCell ref="I5:I10"/>
    <mergeCell ref="M3:M4"/>
    <mergeCell ref="B3:C3"/>
    <mergeCell ref="D3:D4"/>
    <mergeCell ref="F3:F4"/>
    <mergeCell ref="G3:G4"/>
    <mergeCell ref="H3:H4"/>
    <mergeCell ref="I3:I4"/>
    <mergeCell ref="C11:C16"/>
    <mergeCell ref="D11:D16"/>
    <mergeCell ref="F11:F16"/>
    <mergeCell ref="G11:G16"/>
    <mergeCell ref="H11:H16"/>
    <mergeCell ref="I11:I16"/>
    <mergeCell ref="K11:K16"/>
    <mergeCell ref="K5:K10"/>
    <mergeCell ref="M5:M10"/>
    <mergeCell ref="E1:K1"/>
    <mergeCell ref="L1:S1"/>
    <mergeCell ref="V1:W1"/>
    <mergeCell ref="E2:E4"/>
    <mergeCell ref="F2:I2"/>
    <mergeCell ref="L2:L4"/>
    <mergeCell ref="M2:P2"/>
    <mergeCell ref="Q2:S2"/>
    <mergeCell ref="J3:J4"/>
    <mergeCell ref="K3:K4"/>
    <mergeCell ref="T3:T4"/>
    <mergeCell ref="U3:U4"/>
    <mergeCell ref="N3:N4"/>
    <mergeCell ref="O3:O4"/>
    <mergeCell ref="Q3:Q4"/>
    <mergeCell ref="R3:R4"/>
    <mergeCell ref="S3:S4"/>
    <mergeCell ref="P3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topLeftCell="A26" zoomScale="68" zoomScaleNormal="68" workbookViewId="0">
      <selection activeCell="V26" sqref="V26:V61"/>
    </sheetView>
  </sheetViews>
  <sheetFormatPr defaultRowHeight="15" x14ac:dyDescent="0.25"/>
  <cols>
    <col min="2" max="2" width="16.5703125" customWidth="1"/>
    <col min="3" max="3" width="15.7109375" customWidth="1"/>
    <col min="4" max="4" width="15.42578125" customWidth="1"/>
    <col min="5" max="5" width="24.5703125" customWidth="1"/>
    <col min="12" max="12" width="22" customWidth="1"/>
    <col min="17" max="17" width="14.42578125" customWidth="1"/>
    <col min="20" max="20" width="13.5703125" customWidth="1"/>
    <col min="22" max="23" width="15.140625" customWidth="1"/>
  </cols>
  <sheetData>
    <row r="1" spans="1:23" s="27" customFormat="1" ht="16.5" thickTop="1" thickBot="1" x14ac:dyDescent="0.3">
      <c r="E1" s="227" t="s">
        <v>84</v>
      </c>
      <c r="F1" s="228"/>
      <c r="G1" s="228"/>
      <c r="H1" s="228"/>
      <c r="I1" s="228"/>
      <c r="J1" s="228"/>
      <c r="K1" s="229"/>
      <c r="L1" s="227" t="s">
        <v>196</v>
      </c>
      <c r="M1" s="228"/>
      <c r="N1" s="228"/>
      <c r="O1" s="228"/>
      <c r="P1" s="228"/>
      <c r="Q1" s="228"/>
      <c r="R1" s="228"/>
      <c r="S1" s="229"/>
      <c r="V1" s="224" t="s">
        <v>200</v>
      </c>
      <c r="W1" s="225"/>
    </row>
    <row r="2" spans="1:23" s="27" customFormat="1" ht="30.75" thickTop="1" x14ac:dyDescent="0.25">
      <c r="D2" s="39" t="s">
        <v>84</v>
      </c>
      <c r="E2" s="230" t="s">
        <v>22</v>
      </c>
      <c r="F2" s="164" t="s">
        <v>195</v>
      </c>
      <c r="G2" s="165"/>
      <c r="H2" s="165"/>
      <c r="I2" s="226"/>
      <c r="J2" s="40"/>
      <c r="K2" s="41"/>
      <c r="L2" s="235" t="s">
        <v>75</v>
      </c>
      <c r="M2" s="164" t="s">
        <v>195</v>
      </c>
      <c r="N2" s="165"/>
      <c r="O2" s="165"/>
      <c r="P2" s="165"/>
      <c r="Q2" s="236" t="s">
        <v>199</v>
      </c>
      <c r="R2" s="237"/>
      <c r="S2" s="238"/>
      <c r="V2" s="45" t="s">
        <v>201</v>
      </c>
      <c r="W2" s="46" t="s">
        <v>198</v>
      </c>
    </row>
    <row r="3" spans="1:23" s="27" customFormat="1" ht="15.75" thickBot="1" x14ac:dyDescent="0.3">
      <c r="A3" s="1"/>
      <c r="B3" s="157" t="s">
        <v>85</v>
      </c>
      <c r="C3" s="157"/>
      <c r="D3" s="169" t="s">
        <v>93</v>
      </c>
      <c r="E3" s="231"/>
      <c r="F3" s="233" t="s">
        <v>191</v>
      </c>
      <c r="G3" s="233" t="s">
        <v>192</v>
      </c>
      <c r="H3" s="233" t="s">
        <v>193</v>
      </c>
      <c r="I3" s="211" t="s">
        <v>194</v>
      </c>
      <c r="J3" s="193" t="s">
        <v>74</v>
      </c>
      <c r="K3" s="205" t="s">
        <v>88</v>
      </c>
      <c r="L3" s="167"/>
      <c r="M3" s="211" t="s">
        <v>191</v>
      </c>
      <c r="N3" s="211" t="s">
        <v>192</v>
      </c>
      <c r="O3" s="211" t="s">
        <v>193</v>
      </c>
      <c r="P3" s="211" t="s">
        <v>194</v>
      </c>
      <c r="Q3" s="195" t="s">
        <v>86</v>
      </c>
      <c r="R3" s="205" t="s">
        <v>76</v>
      </c>
      <c r="S3" s="193" t="s">
        <v>89</v>
      </c>
      <c r="T3" s="195" t="s">
        <v>87</v>
      </c>
      <c r="U3" s="197" t="s">
        <v>77</v>
      </c>
      <c r="V3" s="47">
        <f>V5+V24+V26+V62+V78</f>
        <v>193.21041666666667</v>
      </c>
      <c r="W3" s="50">
        <f>W5+W24+W26+W62+W78</f>
        <v>1444.9859999999999</v>
      </c>
    </row>
    <row r="4" spans="1:23" s="27" customFormat="1" ht="46.5" thickTop="1" thickBot="1" x14ac:dyDescent="0.3">
      <c r="A4" s="36" t="s">
        <v>94</v>
      </c>
      <c r="B4" s="35" t="s">
        <v>21</v>
      </c>
      <c r="C4" s="37" t="s">
        <v>2</v>
      </c>
      <c r="D4" s="156"/>
      <c r="E4" s="232"/>
      <c r="F4" s="234"/>
      <c r="G4" s="234"/>
      <c r="H4" s="234"/>
      <c r="I4" s="212"/>
      <c r="J4" s="239"/>
      <c r="K4" s="206"/>
      <c r="L4" s="168"/>
      <c r="M4" s="212"/>
      <c r="N4" s="212"/>
      <c r="O4" s="212"/>
      <c r="P4" s="212"/>
      <c r="Q4" s="196"/>
      <c r="R4" s="207"/>
      <c r="S4" s="194"/>
      <c r="T4" s="196"/>
      <c r="U4" s="198"/>
      <c r="V4" s="38" t="s">
        <v>190</v>
      </c>
      <c r="W4" s="44" t="s">
        <v>197</v>
      </c>
    </row>
    <row r="5" spans="1:23" s="27" customFormat="1" ht="15.75" thickTop="1" x14ac:dyDescent="0.25">
      <c r="A5" s="170" t="s">
        <v>95</v>
      </c>
      <c r="B5" s="185" t="s">
        <v>7</v>
      </c>
      <c r="C5" s="179" t="s">
        <v>339</v>
      </c>
      <c r="D5" s="154" t="s">
        <v>451</v>
      </c>
      <c r="E5" s="2" t="s">
        <v>151</v>
      </c>
      <c r="F5" s="166">
        <v>7.1</v>
      </c>
      <c r="G5" s="166">
        <v>6.5</v>
      </c>
      <c r="H5" s="166">
        <v>27.5</v>
      </c>
      <c r="I5" s="166">
        <f>(F5*4)+(G5*9)+(H5*4)</f>
        <v>196.9</v>
      </c>
      <c r="J5" s="3">
        <v>38</v>
      </c>
      <c r="K5" s="161">
        <v>200</v>
      </c>
      <c r="L5" s="2" t="s">
        <v>151</v>
      </c>
      <c r="M5" s="166">
        <f>$R$5/$K$5*F5</f>
        <v>7.1</v>
      </c>
      <c r="N5" s="166">
        <f>$R$5/$K$5*G5</f>
        <v>6.5</v>
      </c>
      <c r="O5" s="166">
        <f>$R$5/$K$5*H5</f>
        <v>27.5</v>
      </c>
      <c r="P5" s="166">
        <f>(M5*4)+(N5*9)+(O5*4)</f>
        <v>196.9</v>
      </c>
      <c r="Q5" s="4">
        <f>VLOOKUP(L5,перечень!$B$3:$C$152,2,FALSE)</f>
        <v>110.5</v>
      </c>
      <c r="R5" s="161">
        <v>200</v>
      </c>
      <c r="S5" s="3">
        <f t="shared" ref="S5:S10" si="0">$R$5*J5/$K$5</f>
        <v>38</v>
      </c>
      <c r="T5" s="5">
        <f>Q5/1000*S5</f>
        <v>4.1989999999999998</v>
      </c>
      <c r="U5" s="202">
        <f>SUM(T5:T10)</f>
        <v>13.092599999999999</v>
      </c>
      <c r="V5" s="213">
        <f>SUM(U5:U23)</f>
        <v>60.254599999999996</v>
      </c>
      <c r="W5" s="208">
        <f>SUM(P5:P23)</f>
        <v>608.57799999999997</v>
      </c>
    </row>
    <row r="6" spans="1:23" s="27" customFormat="1" x14ac:dyDescent="0.25">
      <c r="A6" s="171"/>
      <c r="B6" s="186"/>
      <c r="C6" s="180"/>
      <c r="D6" s="155"/>
      <c r="E6" s="6" t="s">
        <v>117</v>
      </c>
      <c r="F6" s="167"/>
      <c r="G6" s="167"/>
      <c r="H6" s="167"/>
      <c r="I6" s="167"/>
      <c r="J6" s="7">
        <v>96</v>
      </c>
      <c r="K6" s="162"/>
      <c r="L6" s="6" t="s">
        <v>117</v>
      </c>
      <c r="M6" s="167"/>
      <c r="N6" s="167"/>
      <c r="O6" s="167"/>
      <c r="P6" s="167"/>
      <c r="Q6" s="8">
        <f>VLOOKUP(L6,перечень!$B$3:$C$152,2,FALSE)</f>
        <v>61.85</v>
      </c>
      <c r="R6" s="162"/>
      <c r="S6" s="7">
        <f t="shared" si="0"/>
        <v>96</v>
      </c>
      <c r="T6" s="9">
        <f t="shared" ref="T6:T16" si="1">Q6/1000*S6</f>
        <v>5.9375999999999998</v>
      </c>
      <c r="U6" s="203"/>
      <c r="V6" s="217"/>
      <c r="W6" s="209"/>
    </row>
    <row r="7" spans="1:23" s="27" customFormat="1" x14ac:dyDescent="0.25">
      <c r="A7" s="171"/>
      <c r="B7" s="186"/>
      <c r="C7" s="180"/>
      <c r="D7" s="155"/>
      <c r="E7" s="6" t="s">
        <v>123</v>
      </c>
      <c r="F7" s="167"/>
      <c r="G7" s="167"/>
      <c r="H7" s="167"/>
      <c r="I7" s="167"/>
      <c r="J7" s="7">
        <v>4</v>
      </c>
      <c r="K7" s="162"/>
      <c r="L7" s="6" t="s">
        <v>123</v>
      </c>
      <c r="M7" s="167"/>
      <c r="N7" s="167"/>
      <c r="O7" s="167"/>
      <c r="P7" s="167"/>
      <c r="Q7" s="8">
        <f>VLOOKUP(L7,перечень!$B$3:$C$152,2,FALSE)</f>
        <v>735</v>
      </c>
      <c r="R7" s="162"/>
      <c r="S7" s="7">
        <f t="shared" si="0"/>
        <v>4</v>
      </c>
      <c r="T7" s="9">
        <f t="shared" si="1"/>
        <v>2.94</v>
      </c>
      <c r="U7" s="203"/>
      <c r="V7" s="217"/>
      <c r="W7" s="209"/>
    </row>
    <row r="8" spans="1:23" s="27" customFormat="1" x14ac:dyDescent="0.25">
      <c r="A8" s="171"/>
      <c r="B8" s="186"/>
      <c r="C8" s="180"/>
      <c r="D8" s="155"/>
      <c r="E8" s="6" t="s">
        <v>137</v>
      </c>
      <c r="F8" s="167"/>
      <c r="G8" s="167"/>
      <c r="H8" s="167"/>
      <c r="I8" s="167"/>
      <c r="J8" s="7">
        <v>1</v>
      </c>
      <c r="K8" s="162"/>
      <c r="L8" s="6" t="s">
        <v>137</v>
      </c>
      <c r="M8" s="167"/>
      <c r="N8" s="167"/>
      <c r="O8" s="167"/>
      <c r="P8" s="167"/>
      <c r="Q8" s="8">
        <f>VLOOKUP(L8,перечень!$B$3:$C$152,2,FALSE)</f>
        <v>16</v>
      </c>
      <c r="R8" s="162"/>
      <c r="S8" s="7">
        <f t="shared" si="0"/>
        <v>1</v>
      </c>
      <c r="T8" s="9">
        <f t="shared" si="1"/>
        <v>1.6E-2</v>
      </c>
      <c r="U8" s="203"/>
      <c r="V8" s="217"/>
      <c r="W8" s="209"/>
    </row>
    <row r="9" spans="1:23" s="27" customFormat="1" x14ac:dyDescent="0.25">
      <c r="A9" s="171"/>
      <c r="B9" s="186"/>
      <c r="C9" s="180"/>
      <c r="D9" s="155"/>
      <c r="E9" s="6"/>
      <c r="F9" s="167"/>
      <c r="G9" s="167"/>
      <c r="H9" s="167"/>
      <c r="I9" s="167"/>
      <c r="J9" s="7">
        <v>0</v>
      </c>
      <c r="K9" s="162"/>
      <c r="L9" s="6"/>
      <c r="M9" s="167"/>
      <c r="N9" s="167"/>
      <c r="O9" s="167"/>
      <c r="P9" s="167"/>
      <c r="Q9" s="8">
        <f>VLOOKUP(L9,перечень!$B$3:$C$152,2,FALSE)</f>
        <v>0</v>
      </c>
      <c r="R9" s="162"/>
      <c r="S9" s="7">
        <f t="shared" si="0"/>
        <v>0</v>
      </c>
      <c r="T9" s="9">
        <f t="shared" si="1"/>
        <v>0</v>
      </c>
      <c r="U9" s="203"/>
      <c r="V9" s="217"/>
      <c r="W9" s="209"/>
    </row>
    <row r="10" spans="1:23" s="27" customFormat="1" ht="15.75" thickBot="1" x14ac:dyDescent="0.3">
      <c r="A10" s="171"/>
      <c r="B10" s="186"/>
      <c r="C10" s="181"/>
      <c r="D10" s="156"/>
      <c r="E10" s="10"/>
      <c r="F10" s="168"/>
      <c r="G10" s="168"/>
      <c r="H10" s="168"/>
      <c r="I10" s="168"/>
      <c r="J10" s="11"/>
      <c r="K10" s="163"/>
      <c r="L10" s="6">
        <v>0</v>
      </c>
      <c r="M10" s="168"/>
      <c r="N10" s="168"/>
      <c r="O10" s="168"/>
      <c r="P10" s="168"/>
      <c r="Q10" s="12">
        <f>VLOOKUP(L10,перечень!$B$3:$C$152,2,FALSE)</f>
        <v>0</v>
      </c>
      <c r="R10" s="163"/>
      <c r="S10" s="11">
        <f t="shared" si="0"/>
        <v>0</v>
      </c>
      <c r="T10" s="13">
        <f t="shared" si="1"/>
        <v>0</v>
      </c>
      <c r="U10" s="204"/>
      <c r="V10" s="217"/>
      <c r="W10" s="209"/>
    </row>
    <row r="11" spans="1:23" s="27" customFormat="1" ht="15.75" customHeight="1" thickTop="1" x14ac:dyDescent="0.25">
      <c r="A11" s="171"/>
      <c r="B11" s="186"/>
      <c r="C11" s="179" t="s">
        <v>212</v>
      </c>
      <c r="D11" s="154" t="s">
        <v>418</v>
      </c>
      <c r="E11" s="2" t="s">
        <v>213</v>
      </c>
      <c r="F11" s="166">
        <v>3.8</v>
      </c>
      <c r="G11" s="166">
        <v>3.5</v>
      </c>
      <c r="H11" s="166">
        <v>11.1</v>
      </c>
      <c r="I11" s="166">
        <f>(F11*4)+(G11*9)+(H11*4)</f>
        <v>91.1</v>
      </c>
      <c r="J11" s="3">
        <v>5</v>
      </c>
      <c r="K11" s="161">
        <v>200</v>
      </c>
      <c r="L11" s="6" t="s">
        <v>142</v>
      </c>
      <c r="M11" s="166">
        <f>$R$11/$K$11*F11</f>
        <v>3.8</v>
      </c>
      <c r="N11" s="166">
        <f>$R$11/$K$11*G11</f>
        <v>3.5</v>
      </c>
      <c r="O11" s="166">
        <f>$R$11/$K$11*H11</f>
        <v>11.1</v>
      </c>
      <c r="P11" s="166">
        <f>(M11*4)+(N11*9)+(O11*4)</f>
        <v>91.1</v>
      </c>
      <c r="Q11" s="4">
        <f>VLOOKUP(L11,перечень!$B$3:$C$152,2,FALSE)</f>
        <v>650</v>
      </c>
      <c r="R11" s="161">
        <v>200</v>
      </c>
      <c r="S11" s="3">
        <f t="shared" ref="S11:S16" si="2">$R$11*J11/$K$11</f>
        <v>5</v>
      </c>
      <c r="T11" s="5">
        <f>Q11/1000*S11</f>
        <v>3.25</v>
      </c>
      <c r="U11" s="202">
        <f>SUM(T11:T16)</f>
        <v>10.100000000000001</v>
      </c>
      <c r="V11" s="217"/>
      <c r="W11" s="209"/>
    </row>
    <row r="12" spans="1:23" s="27" customFormat="1" x14ac:dyDescent="0.25">
      <c r="A12" s="171"/>
      <c r="B12" s="186"/>
      <c r="C12" s="180"/>
      <c r="D12" s="155"/>
      <c r="E12" s="6" t="s">
        <v>117</v>
      </c>
      <c r="F12" s="167"/>
      <c r="G12" s="167"/>
      <c r="H12" s="167"/>
      <c r="I12" s="167"/>
      <c r="J12" s="7">
        <v>100</v>
      </c>
      <c r="K12" s="162"/>
      <c r="L12" s="6" t="s">
        <v>117</v>
      </c>
      <c r="M12" s="167"/>
      <c r="N12" s="167"/>
      <c r="O12" s="167"/>
      <c r="P12" s="167"/>
      <c r="Q12" s="8">
        <f>VLOOKUP(L12,перечень!$B$3:$C$152,2,FALSE)</f>
        <v>61.85</v>
      </c>
      <c r="R12" s="162"/>
      <c r="S12" s="7">
        <f t="shared" si="2"/>
        <v>100</v>
      </c>
      <c r="T12" s="9">
        <f t="shared" si="1"/>
        <v>6.1850000000000005</v>
      </c>
      <c r="U12" s="203"/>
      <c r="V12" s="217"/>
      <c r="W12" s="209"/>
    </row>
    <row r="13" spans="1:23" s="27" customFormat="1" x14ac:dyDescent="0.25">
      <c r="A13" s="171"/>
      <c r="B13" s="186"/>
      <c r="C13" s="180"/>
      <c r="D13" s="155"/>
      <c r="E13" s="6" t="s">
        <v>214</v>
      </c>
      <c r="F13" s="167"/>
      <c r="G13" s="167"/>
      <c r="H13" s="167"/>
      <c r="I13" s="167"/>
      <c r="J13" s="7">
        <v>7</v>
      </c>
      <c r="K13" s="162"/>
      <c r="L13" s="6" t="s">
        <v>138</v>
      </c>
      <c r="M13" s="167"/>
      <c r="N13" s="167"/>
      <c r="O13" s="167"/>
      <c r="P13" s="167"/>
      <c r="Q13" s="8">
        <f>VLOOKUP(L13,перечень!$B$3:$C$152,2,FALSE)</f>
        <v>95</v>
      </c>
      <c r="R13" s="162"/>
      <c r="S13" s="7">
        <f t="shared" si="2"/>
        <v>7</v>
      </c>
      <c r="T13" s="9">
        <f t="shared" si="1"/>
        <v>0.66500000000000004</v>
      </c>
      <c r="U13" s="203"/>
      <c r="V13" s="217"/>
      <c r="W13" s="209"/>
    </row>
    <row r="14" spans="1:23" s="27" customFormat="1" x14ac:dyDescent="0.25">
      <c r="A14" s="171"/>
      <c r="B14" s="186"/>
      <c r="C14" s="180"/>
      <c r="D14" s="155"/>
      <c r="E14" s="6"/>
      <c r="F14" s="167"/>
      <c r="G14" s="167"/>
      <c r="H14" s="167"/>
      <c r="I14" s="167"/>
      <c r="J14" s="7">
        <v>0</v>
      </c>
      <c r="K14" s="162"/>
      <c r="L14" s="6">
        <v>0</v>
      </c>
      <c r="M14" s="167"/>
      <c r="N14" s="167"/>
      <c r="O14" s="167"/>
      <c r="P14" s="167"/>
      <c r="Q14" s="8">
        <f>VLOOKUP(L14,перечень!$B$3:$C$152,2,FALSE)</f>
        <v>0</v>
      </c>
      <c r="R14" s="162"/>
      <c r="S14" s="7">
        <f t="shared" si="2"/>
        <v>0</v>
      </c>
      <c r="T14" s="9">
        <f t="shared" si="1"/>
        <v>0</v>
      </c>
      <c r="U14" s="203"/>
      <c r="V14" s="217"/>
      <c r="W14" s="209"/>
    </row>
    <row r="15" spans="1:23" s="27" customFormat="1" x14ac:dyDescent="0.25">
      <c r="A15" s="171"/>
      <c r="B15" s="186"/>
      <c r="C15" s="180"/>
      <c r="D15" s="155"/>
      <c r="E15" s="6"/>
      <c r="F15" s="167"/>
      <c r="G15" s="167"/>
      <c r="H15" s="167"/>
      <c r="I15" s="167"/>
      <c r="J15" s="7">
        <v>0</v>
      </c>
      <c r="K15" s="162"/>
      <c r="L15" s="6">
        <v>0</v>
      </c>
      <c r="M15" s="167"/>
      <c r="N15" s="167"/>
      <c r="O15" s="167"/>
      <c r="P15" s="167"/>
      <c r="Q15" s="8">
        <f>VLOOKUP(L15,перечень!$B$3:$C$152,2,FALSE)</f>
        <v>0</v>
      </c>
      <c r="R15" s="162"/>
      <c r="S15" s="7">
        <f t="shared" si="2"/>
        <v>0</v>
      </c>
      <c r="T15" s="9">
        <f t="shared" si="1"/>
        <v>0</v>
      </c>
      <c r="U15" s="203"/>
      <c r="V15" s="217"/>
      <c r="W15" s="209"/>
    </row>
    <row r="16" spans="1:23" s="27" customFormat="1" ht="15.75" thickBot="1" x14ac:dyDescent="0.3">
      <c r="A16" s="171"/>
      <c r="B16" s="186"/>
      <c r="C16" s="181"/>
      <c r="D16" s="156"/>
      <c r="E16" s="10"/>
      <c r="F16" s="168"/>
      <c r="G16" s="168"/>
      <c r="H16" s="168"/>
      <c r="I16" s="168"/>
      <c r="J16" s="11">
        <v>0</v>
      </c>
      <c r="K16" s="163"/>
      <c r="L16" s="10">
        <v>0</v>
      </c>
      <c r="M16" s="168"/>
      <c r="N16" s="168"/>
      <c r="O16" s="168"/>
      <c r="P16" s="168"/>
      <c r="Q16" s="12">
        <f>VLOOKUP(L16,перечень!$B$3:$C$152,2,FALSE)</f>
        <v>0</v>
      </c>
      <c r="R16" s="163"/>
      <c r="S16" s="11">
        <f t="shared" si="2"/>
        <v>0</v>
      </c>
      <c r="T16" s="13">
        <f t="shared" si="1"/>
        <v>0</v>
      </c>
      <c r="U16" s="204"/>
      <c r="V16" s="217"/>
      <c r="W16" s="209"/>
    </row>
    <row r="17" spans="1:23" s="27" customFormat="1" ht="16.5" thickTop="1" thickBot="1" x14ac:dyDescent="0.3">
      <c r="A17" s="171"/>
      <c r="B17" s="186"/>
      <c r="C17" s="14"/>
      <c r="D17" s="31"/>
      <c r="E17" s="15"/>
      <c r="F17" s="42"/>
      <c r="G17" s="42"/>
      <c r="H17" s="42"/>
      <c r="I17" s="42">
        <f>(F17*4)+(G17*9)+(H17*4)</f>
        <v>0</v>
      </c>
      <c r="J17" s="16">
        <v>100</v>
      </c>
      <c r="K17" s="17">
        <v>100</v>
      </c>
      <c r="L17" s="15"/>
      <c r="M17" s="42">
        <f>$R$17/$K$17*F17</f>
        <v>0</v>
      </c>
      <c r="N17" s="42">
        <f>$R$17/$K$17*G17</f>
        <v>0</v>
      </c>
      <c r="O17" s="42">
        <f>$R$17/$K$17*H17</f>
        <v>0</v>
      </c>
      <c r="P17" s="42">
        <f>(M17*4)+(N17*9)+(O17*4)</f>
        <v>0</v>
      </c>
      <c r="Q17" s="18">
        <f>VLOOKUP(L17,перечень!$B$3:$C$152,2,FALSE)</f>
        <v>0</v>
      </c>
      <c r="R17" s="17">
        <v>0</v>
      </c>
      <c r="S17" s="16">
        <f>$R$17*J17/$K$17</f>
        <v>0</v>
      </c>
      <c r="T17" s="19">
        <f>Q17/1000*S17</f>
        <v>0</v>
      </c>
      <c r="U17" s="43">
        <f>SUM(T17)</f>
        <v>0</v>
      </c>
      <c r="V17" s="217"/>
      <c r="W17" s="209"/>
    </row>
    <row r="18" spans="1:23" s="27" customFormat="1" ht="61.5" thickTop="1" thickBot="1" x14ac:dyDescent="0.3">
      <c r="A18" s="171"/>
      <c r="B18" s="186"/>
      <c r="C18" s="14" t="s">
        <v>279</v>
      </c>
      <c r="D18" s="54" t="s">
        <v>280</v>
      </c>
      <c r="E18" s="15" t="s">
        <v>160</v>
      </c>
      <c r="F18" s="42">
        <v>3.51</v>
      </c>
      <c r="G18" s="42">
        <v>4.5</v>
      </c>
      <c r="H18" s="42">
        <v>0</v>
      </c>
      <c r="I18" s="42">
        <f t="shared" ref="I18" si="3">(F18*4)+(G18*9)+(H18*4)</f>
        <v>54.54</v>
      </c>
      <c r="J18" s="16">
        <v>16.5</v>
      </c>
      <c r="K18" s="17">
        <v>15</v>
      </c>
      <c r="L18" s="15" t="s">
        <v>160</v>
      </c>
      <c r="M18" s="42">
        <f>$R$18/$K$18*F18</f>
        <v>4.68</v>
      </c>
      <c r="N18" s="42">
        <f>$R$18/$K$18*G18</f>
        <v>6</v>
      </c>
      <c r="O18" s="42">
        <f>$R$18/$K$18*H18</f>
        <v>0</v>
      </c>
      <c r="P18" s="42">
        <f t="shared" ref="P18" si="4">(M18*4)+(N18*9)+(O18*4)</f>
        <v>72.72</v>
      </c>
      <c r="Q18" s="18">
        <f>VLOOKUP(L18,перечень!$B$3:$C$152,2,FALSE)</f>
        <v>615</v>
      </c>
      <c r="R18" s="17">
        <v>20</v>
      </c>
      <c r="S18" s="16">
        <f>$R$18*J18/$K$18</f>
        <v>22</v>
      </c>
      <c r="T18" s="19">
        <f t="shared" ref="T18:T83" si="5">Q18/1000*S18</f>
        <v>13.53</v>
      </c>
      <c r="U18" s="43">
        <f>SUM(T18)</f>
        <v>13.53</v>
      </c>
      <c r="V18" s="217"/>
      <c r="W18" s="209"/>
    </row>
    <row r="19" spans="1:23" s="27" customFormat="1" ht="15.75" thickTop="1" x14ac:dyDescent="0.25">
      <c r="A19" s="171"/>
      <c r="B19" s="186"/>
      <c r="C19" s="179" t="s">
        <v>289</v>
      </c>
      <c r="D19" s="28" t="s">
        <v>205</v>
      </c>
      <c r="E19" s="2" t="s">
        <v>471</v>
      </c>
      <c r="F19" s="166">
        <v>0.26</v>
      </c>
      <c r="G19" s="166">
        <v>0.17</v>
      </c>
      <c r="H19" s="166">
        <v>11.41</v>
      </c>
      <c r="I19" s="166">
        <f>(F19*4)+(G19*9)+(H19*4)</f>
        <v>48.21</v>
      </c>
      <c r="J19" s="3">
        <v>100</v>
      </c>
      <c r="K19" s="161">
        <v>100</v>
      </c>
      <c r="L19" s="6" t="s">
        <v>102</v>
      </c>
      <c r="M19" s="166">
        <f>$R$19/$K$19*F19</f>
        <v>0.26</v>
      </c>
      <c r="N19" s="166">
        <f>$R$19/$K$19*G19</f>
        <v>0.17</v>
      </c>
      <c r="O19" s="166">
        <f>$R$19/$K$19*H19</f>
        <v>11.41</v>
      </c>
      <c r="P19" s="166">
        <f>(M19*4)+(N19*9)+(O19*4)</f>
        <v>48.21</v>
      </c>
      <c r="Q19" s="4">
        <f>VLOOKUP(L19,перечень!$B$3:$C$152,2,FALSE)</f>
        <v>170</v>
      </c>
      <c r="R19" s="161">
        <v>100</v>
      </c>
      <c r="S19" s="3">
        <f>$R$19*J19/$K$19</f>
        <v>100</v>
      </c>
      <c r="T19" s="5">
        <f t="shared" si="5"/>
        <v>17</v>
      </c>
      <c r="U19" s="202">
        <f>SUM(T19:T21)</f>
        <v>17</v>
      </c>
      <c r="V19" s="217"/>
      <c r="W19" s="209"/>
    </row>
    <row r="20" spans="1:23" s="27" customFormat="1" x14ac:dyDescent="0.25">
      <c r="A20" s="171"/>
      <c r="B20" s="186"/>
      <c r="C20" s="180"/>
      <c r="D20" s="29"/>
      <c r="E20" s="6"/>
      <c r="F20" s="167"/>
      <c r="G20" s="167"/>
      <c r="H20" s="167"/>
      <c r="I20" s="167"/>
      <c r="J20" s="7">
        <v>0</v>
      </c>
      <c r="K20" s="162"/>
      <c r="L20" s="6">
        <v>0</v>
      </c>
      <c r="M20" s="167"/>
      <c r="N20" s="167"/>
      <c r="O20" s="167"/>
      <c r="P20" s="167"/>
      <c r="Q20" s="8">
        <f>VLOOKUP(L20,перечень!$B$3:$C$152,2,FALSE)</f>
        <v>0</v>
      </c>
      <c r="R20" s="162"/>
      <c r="S20" s="7">
        <f>$R$19*J20/$K$19</f>
        <v>0</v>
      </c>
      <c r="T20" s="9">
        <f t="shared" si="5"/>
        <v>0</v>
      </c>
      <c r="U20" s="203"/>
      <c r="V20" s="217"/>
      <c r="W20" s="209"/>
    </row>
    <row r="21" spans="1:23" s="27" customFormat="1" ht="15.75" thickBot="1" x14ac:dyDescent="0.3">
      <c r="A21" s="171"/>
      <c r="B21" s="186"/>
      <c r="C21" s="181"/>
      <c r="D21" s="30"/>
      <c r="E21" s="10"/>
      <c r="F21" s="168"/>
      <c r="G21" s="168"/>
      <c r="H21" s="168"/>
      <c r="I21" s="168"/>
      <c r="J21" s="11">
        <v>0</v>
      </c>
      <c r="K21" s="163"/>
      <c r="L21" s="10">
        <v>0</v>
      </c>
      <c r="M21" s="168"/>
      <c r="N21" s="168"/>
      <c r="O21" s="168"/>
      <c r="P21" s="168"/>
      <c r="Q21" s="12">
        <f>VLOOKUP(L21,перечень!$B$3:$C$152,2,FALSE)</f>
        <v>0</v>
      </c>
      <c r="R21" s="163"/>
      <c r="S21" s="11">
        <f>$R$19*J21/$K$19</f>
        <v>0</v>
      </c>
      <c r="T21" s="13">
        <f t="shared" si="5"/>
        <v>0</v>
      </c>
      <c r="U21" s="204"/>
      <c r="V21" s="217"/>
      <c r="W21" s="209"/>
    </row>
    <row r="22" spans="1:23" s="27" customFormat="1" ht="16.5" thickTop="1" thickBot="1" x14ac:dyDescent="0.3">
      <c r="A22" s="171"/>
      <c r="B22" s="186"/>
      <c r="C22" s="14" t="s">
        <v>204</v>
      </c>
      <c r="D22" s="31" t="s">
        <v>205</v>
      </c>
      <c r="E22" s="15" t="s">
        <v>204</v>
      </c>
      <c r="F22" s="42">
        <v>8.1</v>
      </c>
      <c r="G22" s="42">
        <v>3.4</v>
      </c>
      <c r="H22" s="42">
        <v>42.2</v>
      </c>
      <c r="I22" s="42">
        <f>(F22*4)+(G22*9)+(H22*4)</f>
        <v>231.8</v>
      </c>
      <c r="J22" s="16">
        <v>100</v>
      </c>
      <c r="K22" s="17">
        <v>100</v>
      </c>
      <c r="L22" s="6" t="s">
        <v>125</v>
      </c>
      <c r="M22" s="42">
        <f>$R$22/$K$22*F22</f>
        <v>2.9159999999999999</v>
      </c>
      <c r="N22" s="42">
        <f>$R$22/$K$22*G22</f>
        <v>1.224</v>
      </c>
      <c r="O22" s="42">
        <f>$R$22/$K$22*H22</f>
        <v>15.192</v>
      </c>
      <c r="P22" s="42">
        <f>(M22*4)+(N22*9)+(O22*4)</f>
        <v>83.448000000000008</v>
      </c>
      <c r="Q22" s="18">
        <f>VLOOKUP(L22,перечень!$B$3:$C$152,2,FALSE)</f>
        <v>88</v>
      </c>
      <c r="R22" s="17">
        <v>36</v>
      </c>
      <c r="S22" s="16">
        <f>$R$22*J22/$K$22</f>
        <v>36</v>
      </c>
      <c r="T22" s="19">
        <f t="shared" si="5"/>
        <v>3.1679999999999997</v>
      </c>
      <c r="U22" s="43">
        <f>SUM(T22)</f>
        <v>3.1679999999999997</v>
      </c>
      <c r="V22" s="217"/>
      <c r="W22" s="209"/>
    </row>
    <row r="23" spans="1:23" s="27" customFormat="1" ht="16.5" thickTop="1" thickBot="1" x14ac:dyDescent="0.3">
      <c r="A23" s="171"/>
      <c r="B23" s="187"/>
      <c r="C23" s="14" t="s">
        <v>124</v>
      </c>
      <c r="D23" s="31" t="s">
        <v>205</v>
      </c>
      <c r="E23" s="15" t="s">
        <v>206</v>
      </c>
      <c r="F23" s="42">
        <v>6.6</v>
      </c>
      <c r="G23" s="42">
        <v>5.2</v>
      </c>
      <c r="H23" s="42">
        <v>39.799999999999997</v>
      </c>
      <c r="I23" s="42">
        <f>(F23*4)+(G23*9)+(H23*4)</f>
        <v>232.39999999999998</v>
      </c>
      <c r="J23" s="16">
        <v>100</v>
      </c>
      <c r="K23" s="17">
        <v>100</v>
      </c>
      <c r="L23" s="15" t="s">
        <v>124</v>
      </c>
      <c r="M23" s="42">
        <f>$R$23/$K$23*F23</f>
        <v>3.3</v>
      </c>
      <c r="N23" s="42">
        <f>$R$23/$K$23*G23</f>
        <v>2.6</v>
      </c>
      <c r="O23" s="42">
        <f>$R$23/$K$23*H23</f>
        <v>19.899999999999999</v>
      </c>
      <c r="P23" s="42">
        <f>(M23*4)+(N23*9)+(O23*4)</f>
        <v>116.19999999999999</v>
      </c>
      <c r="Q23" s="18">
        <f>VLOOKUP(L23,перечень!$B$3:$C$152,2,FALSE)</f>
        <v>67.28</v>
      </c>
      <c r="R23" s="17">
        <v>50</v>
      </c>
      <c r="S23" s="16">
        <f>$R$23*J23/$K$23</f>
        <v>50</v>
      </c>
      <c r="T23" s="19">
        <f t="shared" si="5"/>
        <v>3.3640000000000003</v>
      </c>
      <c r="U23" s="43">
        <f t="shared" ref="U23:U25" si="6">SUM(T23)</f>
        <v>3.3640000000000003</v>
      </c>
      <c r="V23" s="214"/>
      <c r="W23" s="210"/>
    </row>
    <row r="24" spans="1:23" s="27" customFormat="1" ht="16.5" thickTop="1" thickBot="1" x14ac:dyDescent="0.3">
      <c r="A24" s="171"/>
      <c r="B24" s="188" t="s">
        <v>80</v>
      </c>
      <c r="C24" s="14" t="s">
        <v>299</v>
      </c>
      <c r="D24" s="54" t="s">
        <v>205</v>
      </c>
      <c r="E24" s="15" t="s">
        <v>298</v>
      </c>
      <c r="F24" s="42">
        <v>0</v>
      </c>
      <c r="G24" s="42">
        <v>0</v>
      </c>
      <c r="H24" s="42">
        <v>0</v>
      </c>
      <c r="I24" s="42">
        <f>(F24*4)+(G24*9)+(H24*4)</f>
        <v>0</v>
      </c>
      <c r="J24" s="16">
        <v>100</v>
      </c>
      <c r="K24" s="17">
        <v>100</v>
      </c>
      <c r="L24" s="15" t="s">
        <v>298</v>
      </c>
      <c r="M24" s="42">
        <f>$R$24/$K$24*F24</f>
        <v>0</v>
      </c>
      <c r="N24" s="42">
        <f>$R$24/$K$24*G24</f>
        <v>0</v>
      </c>
      <c r="O24" s="42">
        <f>$R$24/$K$24*H24</f>
        <v>0</v>
      </c>
      <c r="P24" s="42">
        <f>(M24*4)+(N24*9)+(O24*4)</f>
        <v>0</v>
      </c>
      <c r="Q24" s="18">
        <f>VLOOKUP(L24,перечень!$B$3:$C$152,2,FALSE)</f>
        <v>14.76</v>
      </c>
      <c r="R24" s="17">
        <v>200</v>
      </c>
      <c r="S24" s="16">
        <f>$R$24*J24/$K$24</f>
        <v>200</v>
      </c>
      <c r="T24" s="19">
        <f t="shared" si="5"/>
        <v>2.952</v>
      </c>
      <c r="U24" s="43">
        <f t="shared" si="6"/>
        <v>2.952</v>
      </c>
      <c r="V24" s="213">
        <f>SUM(U24:U25)</f>
        <v>2.952</v>
      </c>
      <c r="W24" s="208">
        <f>SUM(P24:P25)</f>
        <v>0</v>
      </c>
    </row>
    <row r="25" spans="1:23" s="27" customFormat="1" ht="16.5" thickTop="1" thickBot="1" x14ac:dyDescent="0.3">
      <c r="A25" s="171"/>
      <c r="B25" s="189"/>
      <c r="C25" s="14" t="s">
        <v>4</v>
      </c>
      <c r="D25" s="31"/>
      <c r="E25" s="15"/>
      <c r="F25" s="42"/>
      <c r="G25" s="42"/>
      <c r="H25" s="42"/>
      <c r="I25" s="42">
        <f>(F25*4)+(G25*9)+(H25*4)</f>
        <v>0</v>
      </c>
      <c r="J25" s="16">
        <v>50</v>
      </c>
      <c r="K25" s="17">
        <v>50</v>
      </c>
      <c r="L25" s="15">
        <v>0</v>
      </c>
      <c r="M25" s="42">
        <f>$R$25/$K$25*F25</f>
        <v>0</v>
      </c>
      <c r="N25" s="42">
        <f>$R$25/$K$25*G25</f>
        <v>0</v>
      </c>
      <c r="O25" s="42">
        <f>$R$25/$K$25*H25</f>
        <v>0</v>
      </c>
      <c r="P25" s="42">
        <f>(M25*4)+(N25*9)+(O25*4)</f>
        <v>0</v>
      </c>
      <c r="Q25" s="18">
        <f>VLOOKUP(L25,перечень!$B$3:$C$152,2,FALSE)</f>
        <v>0</v>
      </c>
      <c r="R25" s="17">
        <v>0</v>
      </c>
      <c r="S25" s="16">
        <f>$R$25*J25/$K$25</f>
        <v>0</v>
      </c>
      <c r="T25" s="19">
        <f t="shared" si="5"/>
        <v>0</v>
      </c>
      <c r="U25" s="43">
        <f t="shared" si="6"/>
        <v>0</v>
      </c>
      <c r="V25" s="214"/>
      <c r="W25" s="210"/>
    </row>
    <row r="26" spans="1:23" s="27" customFormat="1" ht="15.75" thickTop="1" x14ac:dyDescent="0.25">
      <c r="A26" s="171"/>
      <c r="B26" s="185" t="s">
        <v>79</v>
      </c>
      <c r="C26" s="179" t="s">
        <v>340</v>
      </c>
      <c r="D26" s="154" t="s">
        <v>453</v>
      </c>
      <c r="E26" s="2" t="s">
        <v>96</v>
      </c>
      <c r="F26" s="166">
        <v>1.4</v>
      </c>
      <c r="G26" s="166">
        <v>4.3</v>
      </c>
      <c r="H26" s="166">
        <v>7</v>
      </c>
      <c r="I26" s="273">
        <f t="shared" ref="I26:I40" si="7">(F26*4)+(G26*9)+(H26*4)</f>
        <v>72.3</v>
      </c>
      <c r="J26" s="3">
        <v>60</v>
      </c>
      <c r="K26" s="161">
        <v>60</v>
      </c>
      <c r="L26" s="2" t="s">
        <v>96</v>
      </c>
      <c r="M26" s="166">
        <f>$R$26/$K$26*F26</f>
        <v>2.3333333333333335</v>
      </c>
      <c r="N26" s="166">
        <f>$R$26/$K$26*G26</f>
        <v>7.166666666666667</v>
      </c>
      <c r="O26" s="166">
        <f>$R$26/$K$26*H26</f>
        <v>11.666666666666668</v>
      </c>
      <c r="P26" s="166">
        <f t="shared" ref="P26" si="8">(M26*4)+(N26*9)+(O26*4)</f>
        <v>120.5</v>
      </c>
      <c r="Q26" s="4">
        <f>VLOOKUP(L26,перечень!$B$3:$C$152,2,FALSE)</f>
        <v>67</v>
      </c>
      <c r="R26" s="161">
        <v>100</v>
      </c>
      <c r="S26" s="3">
        <f>$R$26*J26/$K$26</f>
        <v>100</v>
      </c>
      <c r="T26" s="5">
        <f t="shared" si="5"/>
        <v>6.7</v>
      </c>
      <c r="U26" s="202">
        <f>SUM(T26:T31)</f>
        <v>15.689566666666666</v>
      </c>
      <c r="V26" s="213">
        <f>SUM(U26:U61)</f>
        <v>130.00381666666667</v>
      </c>
      <c r="W26" s="208">
        <f>SUM(P26:P61)</f>
        <v>836.4079999999999</v>
      </c>
    </row>
    <row r="27" spans="1:23" s="27" customFormat="1" x14ac:dyDescent="0.25">
      <c r="A27" s="171"/>
      <c r="B27" s="186"/>
      <c r="C27" s="180"/>
      <c r="D27" s="271"/>
      <c r="E27" s="6" t="s">
        <v>100</v>
      </c>
      <c r="F27" s="167"/>
      <c r="G27" s="167"/>
      <c r="H27" s="167"/>
      <c r="I27" s="274"/>
      <c r="J27" s="7">
        <v>13.5</v>
      </c>
      <c r="K27" s="162"/>
      <c r="L27" s="6" t="s">
        <v>100</v>
      </c>
      <c r="M27" s="167"/>
      <c r="N27" s="167"/>
      <c r="O27" s="167"/>
      <c r="P27" s="167"/>
      <c r="Q27" s="8">
        <f>VLOOKUP(L27,перечень!$B$3:$C$152,2,FALSE)</f>
        <v>50</v>
      </c>
      <c r="R27" s="162"/>
      <c r="S27" s="7">
        <f>$R$26*J27/$K$26</f>
        <v>22.5</v>
      </c>
      <c r="T27" s="9">
        <f t="shared" si="5"/>
        <v>1.125</v>
      </c>
      <c r="U27" s="203"/>
      <c r="V27" s="217"/>
      <c r="W27" s="209"/>
    </row>
    <row r="28" spans="1:23" s="27" customFormat="1" x14ac:dyDescent="0.25">
      <c r="A28" s="171"/>
      <c r="B28" s="186"/>
      <c r="C28" s="180"/>
      <c r="D28" s="271"/>
      <c r="E28" s="6" t="s">
        <v>341</v>
      </c>
      <c r="F28" s="167"/>
      <c r="G28" s="167"/>
      <c r="H28" s="167"/>
      <c r="I28" s="274"/>
      <c r="J28" s="7">
        <v>16.8</v>
      </c>
      <c r="K28" s="162"/>
      <c r="L28" s="6" t="s">
        <v>134</v>
      </c>
      <c r="M28" s="167"/>
      <c r="N28" s="167"/>
      <c r="O28" s="167"/>
      <c r="P28" s="167"/>
      <c r="Q28" s="8">
        <f>VLOOKUP(L28,перечень!$B$3:$C$152,2,FALSE)</f>
        <v>227.3</v>
      </c>
      <c r="R28" s="162"/>
      <c r="S28" s="7">
        <f>$R$26*J28/$K$26</f>
        <v>28</v>
      </c>
      <c r="T28" s="9">
        <f t="shared" si="5"/>
        <v>6.3643999999999998</v>
      </c>
      <c r="U28" s="203"/>
      <c r="V28" s="217"/>
      <c r="W28" s="209"/>
    </row>
    <row r="29" spans="1:23" s="27" customFormat="1" x14ac:dyDescent="0.25">
      <c r="A29" s="171"/>
      <c r="B29" s="186"/>
      <c r="C29" s="180"/>
      <c r="D29" s="271"/>
      <c r="E29" s="6" t="s">
        <v>139</v>
      </c>
      <c r="F29" s="167"/>
      <c r="G29" s="167"/>
      <c r="H29" s="167"/>
      <c r="I29" s="274"/>
      <c r="J29" s="7">
        <v>4.8</v>
      </c>
      <c r="K29" s="162"/>
      <c r="L29" s="6" t="s">
        <v>139</v>
      </c>
      <c r="M29" s="167"/>
      <c r="N29" s="167"/>
      <c r="O29" s="167"/>
      <c r="P29" s="167"/>
      <c r="Q29" s="8">
        <f>VLOOKUP(L29,перечень!$B$3:$C$152,2,FALSE)</f>
        <v>173</v>
      </c>
      <c r="R29" s="162"/>
      <c r="S29" s="7">
        <f t="shared" ref="S29:S31" si="9">$R$26*J29/$K$26</f>
        <v>8</v>
      </c>
      <c r="T29" s="9">
        <f t="shared" si="5"/>
        <v>1.3839999999999999</v>
      </c>
      <c r="U29" s="203"/>
      <c r="V29" s="217"/>
      <c r="W29" s="209"/>
    </row>
    <row r="30" spans="1:23" s="27" customFormat="1" x14ac:dyDescent="0.25">
      <c r="A30" s="171"/>
      <c r="B30" s="186"/>
      <c r="C30" s="180"/>
      <c r="D30" s="271"/>
      <c r="E30" s="6" t="s">
        <v>138</v>
      </c>
      <c r="F30" s="167"/>
      <c r="G30" s="167"/>
      <c r="H30" s="167"/>
      <c r="I30" s="274"/>
      <c r="J30" s="7">
        <v>0.7</v>
      </c>
      <c r="K30" s="162"/>
      <c r="L30" s="6" t="s">
        <v>138</v>
      </c>
      <c r="M30" s="167"/>
      <c r="N30" s="167"/>
      <c r="O30" s="167"/>
      <c r="P30" s="167"/>
      <c r="Q30" s="8">
        <f>VLOOKUP(L30,перечень!$B$3:$C$152,2,FALSE)</f>
        <v>95</v>
      </c>
      <c r="R30" s="162"/>
      <c r="S30" s="7">
        <f t="shared" si="9"/>
        <v>1.1666666666666667</v>
      </c>
      <c r="T30" s="9">
        <f t="shared" si="5"/>
        <v>0.11083333333333334</v>
      </c>
      <c r="U30" s="203"/>
      <c r="V30" s="217"/>
      <c r="W30" s="209"/>
    </row>
    <row r="31" spans="1:23" s="27" customFormat="1" ht="15.75" thickBot="1" x14ac:dyDescent="0.3">
      <c r="A31" s="171"/>
      <c r="B31" s="186"/>
      <c r="C31" s="181"/>
      <c r="D31" s="272"/>
      <c r="E31" s="10" t="s">
        <v>137</v>
      </c>
      <c r="F31" s="168"/>
      <c r="G31" s="168"/>
      <c r="H31" s="168"/>
      <c r="I31" s="275"/>
      <c r="J31" s="11">
        <v>0.2</v>
      </c>
      <c r="K31" s="163"/>
      <c r="L31" s="10" t="s">
        <v>137</v>
      </c>
      <c r="M31" s="168"/>
      <c r="N31" s="168"/>
      <c r="O31" s="168"/>
      <c r="P31" s="168"/>
      <c r="Q31" s="12">
        <f>VLOOKUP(L31,перечень!$B$3:$C$152,2,FALSE)</f>
        <v>16</v>
      </c>
      <c r="R31" s="163"/>
      <c r="S31" s="7">
        <f t="shared" si="9"/>
        <v>0.33333333333333331</v>
      </c>
      <c r="T31" s="13">
        <f t="shared" si="5"/>
        <v>5.3333333333333332E-3</v>
      </c>
      <c r="U31" s="204"/>
      <c r="V31" s="217"/>
      <c r="W31" s="209"/>
    </row>
    <row r="32" spans="1:23" s="27" customFormat="1" ht="15.75" thickTop="1" x14ac:dyDescent="0.25">
      <c r="A32" s="171"/>
      <c r="B32" s="186"/>
      <c r="C32" s="179" t="s">
        <v>342</v>
      </c>
      <c r="D32" s="154" t="s">
        <v>454</v>
      </c>
      <c r="E32" s="2" t="s">
        <v>133</v>
      </c>
      <c r="F32" s="166">
        <v>23.1</v>
      </c>
      <c r="G32" s="166">
        <v>16.399999999999999</v>
      </c>
      <c r="H32" s="166">
        <v>57</v>
      </c>
      <c r="I32" s="166">
        <f>(F32*4)+(G32*9)+(H32*4)</f>
        <v>468</v>
      </c>
      <c r="J32" s="3">
        <v>108.8</v>
      </c>
      <c r="K32" s="161">
        <v>1000</v>
      </c>
      <c r="L32" s="2" t="s">
        <v>133</v>
      </c>
      <c r="M32" s="166">
        <f>$R$32/$K$32*F32</f>
        <v>5.7750000000000004</v>
      </c>
      <c r="N32" s="166">
        <f>$R$32/$K$32*G32</f>
        <v>4.0999999999999996</v>
      </c>
      <c r="O32" s="166">
        <f>$R$32/$K$32*H32</f>
        <v>14.25</v>
      </c>
      <c r="P32" s="166">
        <f>(M32*4)+(N32*9)+(O32*4)</f>
        <v>117</v>
      </c>
      <c r="Q32" s="4">
        <f>VLOOKUP(L32,перечень!$B$3:$C$152,2,FALSE)</f>
        <v>659</v>
      </c>
      <c r="R32" s="161">
        <v>250</v>
      </c>
      <c r="S32" s="3">
        <f t="shared" ref="S32:S39" si="10">$R$32*J32/$K$32</f>
        <v>27.2</v>
      </c>
      <c r="T32" s="5">
        <f t="shared" si="5"/>
        <v>17.924800000000001</v>
      </c>
      <c r="U32" s="202">
        <f>SUM(T32:T39)</f>
        <v>33.112050000000004</v>
      </c>
      <c r="V32" s="217"/>
      <c r="W32" s="209"/>
    </row>
    <row r="33" spans="1:23" s="27" customFormat="1" x14ac:dyDescent="0.25">
      <c r="A33" s="171"/>
      <c r="B33" s="186"/>
      <c r="C33" s="180"/>
      <c r="D33" s="155"/>
      <c r="E33" s="6" t="s">
        <v>97</v>
      </c>
      <c r="F33" s="167"/>
      <c r="G33" s="167"/>
      <c r="H33" s="167"/>
      <c r="I33" s="167"/>
      <c r="J33" s="7">
        <v>466.6</v>
      </c>
      <c r="K33" s="162"/>
      <c r="L33" s="6" t="s">
        <v>97</v>
      </c>
      <c r="M33" s="167"/>
      <c r="N33" s="167"/>
      <c r="O33" s="167"/>
      <c r="P33" s="167"/>
      <c r="Q33" s="8">
        <f>VLOOKUP(L33,перечень!$B$3:$C$152,2,FALSE)</f>
        <v>70</v>
      </c>
      <c r="R33" s="162"/>
      <c r="S33" s="7">
        <f t="shared" si="10"/>
        <v>116.65</v>
      </c>
      <c r="T33" s="9">
        <f t="shared" si="5"/>
        <v>8.1655000000000015</v>
      </c>
      <c r="U33" s="203"/>
      <c r="V33" s="217"/>
      <c r="W33" s="209"/>
    </row>
    <row r="34" spans="1:23" s="27" customFormat="1" x14ac:dyDescent="0.25">
      <c r="A34" s="171"/>
      <c r="B34" s="186"/>
      <c r="C34" s="180"/>
      <c r="D34" s="155"/>
      <c r="E34" s="6" t="s">
        <v>99</v>
      </c>
      <c r="F34" s="167"/>
      <c r="G34" s="167"/>
      <c r="H34" s="167"/>
      <c r="I34" s="167"/>
      <c r="J34" s="7">
        <v>85.3</v>
      </c>
      <c r="K34" s="162"/>
      <c r="L34" s="6" t="s">
        <v>99</v>
      </c>
      <c r="M34" s="167"/>
      <c r="N34" s="167"/>
      <c r="O34" s="167"/>
      <c r="P34" s="167"/>
      <c r="Q34" s="8">
        <f>VLOOKUP(L34,перечень!$B$3:$C$152,2,FALSE)</f>
        <v>60</v>
      </c>
      <c r="R34" s="162"/>
      <c r="S34" s="7">
        <f t="shared" si="10"/>
        <v>21.324999999999999</v>
      </c>
      <c r="T34" s="9">
        <f t="shared" si="5"/>
        <v>1.2794999999999999</v>
      </c>
      <c r="U34" s="203"/>
      <c r="V34" s="217"/>
      <c r="W34" s="209"/>
    </row>
    <row r="35" spans="1:23" s="27" customFormat="1" x14ac:dyDescent="0.25">
      <c r="A35" s="171"/>
      <c r="B35" s="186"/>
      <c r="C35" s="180"/>
      <c r="D35" s="155"/>
      <c r="E35" s="6" t="s">
        <v>100</v>
      </c>
      <c r="F35" s="167"/>
      <c r="G35" s="167"/>
      <c r="H35" s="167"/>
      <c r="I35" s="167"/>
      <c r="J35" s="7">
        <v>40</v>
      </c>
      <c r="K35" s="162"/>
      <c r="L35" s="6" t="s">
        <v>100</v>
      </c>
      <c r="M35" s="167"/>
      <c r="N35" s="167"/>
      <c r="O35" s="167"/>
      <c r="P35" s="167"/>
      <c r="Q35" s="8">
        <f>VLOOKUP(L35,перечень!$B$3:$C$152,2,FALSE)</f>
        <v>50</v>
      </c>
      <c r="R35" s="162"/>
      <c r="S35" s="7">
        <f t="shared" si="10"/>
        <v>10</v>
      </c>
      <c r="T35" s="9">
        <f t="shared" si="5"/>
        <v>0.5</v>
      </c>
      <c r="U35" s="203"/>
      <c r="V35" s="217"/>
      <c r="W35" s="209"/>
    </row>
    <row r="36" spans="1:23" s="27" customFormat="1" x14ac:dyDescent="0.25">
      <c r="A36" s="171"/>
      <c r="B36" s="186"/>
      <c r="C36" s="180"/>
      <c r="D36" s="155"/>
      <c r="E36" s="6" t="s">
        <v>150</v>
      </c>
      <c r="F36" s="167"/>
      <c r="G36" s="167"/>
      <c r="H36" s="167"/>
      <c r="I36" s="167"/>
      <c r="J36" s="7">
        <v>20</v>
      </c>
      <c r="K36" s="162"/>
      <c r="L36" s="6" t="s">
        <v>150</v>
      </c>
      <c r="M36" s="167"/>
      <c r="N36" s="167"/>
      <c r="O36" s="167"/>
      <c r="P36" s="167"/>
      <c r="Q36" s="8">
        <f>VLOOKUP(L36,перечень!$B$3:$C$152,2,FALSE)</f>
        <v>70</v>
      </c>
      <c r="R36" s="162"/>
      <c r="S36" s="7">
        <f t="shared" si="10"/>
        <v>5</v>
      </c>
      <c r="T36" s="9">
        <f t="shared" si="5"/>
        <v>0.35000000000000003</v>
      </c>
      <c r="U36" s="203"/>
      <c r="V36" s="217"/>
      <c r="W36" s="209"/>
    </row>
    <row r="37" spans="1:23" s="27" customFormat="1" x14ac:dyDescent="0.25">
      <c r="A37" s="171"/>
      <c r="B37" s="186"/>
      <c r="C37" s="180"/>
      <c r="D37" s="155"/>
      <c r="E37" s="51" t="s">
        <v>343</v>
      </c>
      <c r="F37" s="167"/>
      <c r="G37" s="167"/>
      <c r="H37" s="167"/>
      <c r="I37" s="167"/>
      <c r="J37" s="7">
        <v>15</v>
      </c>
      <c r="K37" s="243"/>
      <c r="L37" s="6" t="s">
        <v>123</v>
      </c>
      <c r="M37" s="167"/>
      <c r="N37" s="167"/>
      <c r="O37" s="167"/>
      <c r="P37" s="167"/>
      <c r="Q37" s="8">
        <f>VLOOKUP(L37,перечень!$B$3:$C$152,2,FALSE)</f>
        <v>735</v>
      </c>
      <c r="R37" s="243"/>
      <c r="S37" s="7">
        <f t="shared" si="10"/>
        <v>3.75</v>
      </c>
      <c r="T37" s="9">
        <f t="shared" si="5"/>
        <v>2.7562500000000001</v>
      </c>
      <c r="U37" s="244"/>
      <c r="V37" s="217"/>
      <c r="W37" s="209"/>
    </row>
    <row r="38" spans="1:23" s="27" customFormat="1" x14ac:dyDescent="0.25">
      <c r="A38" s="171"/>
      <c r="B38" s="186"/>
      <c r="C38" s="180"/>
      <c r="D38" s="155"/>
      <c r="E38" s="51" t="s">
        <v>137</v>
      </c>
      <c r="F38" s="167"/>
      <c r="G38" s="167"/>
      <c r="H38" s="167"/>
      <c r="I38" s="167"/>
      <c r="J38" s="7">
        <v>1.5</v>
      </c>
      <c r="K38" s="243"/>
      <c r="L38" s="51" t="s">
        <v>137</v>
      </c>
      <c r="M38" s="167"/>
      <c r="N38" s="167"/>
      <c r="O38" s="167"/>
      <c r="P38" s="167"/>
      <c r="Q38" s="8">
        <f>VLOOKUP(L38,перечень!$B$3:$C$152,2,FALSE)</f>
        <v>16</v>
      </c>
      <c r="R38" s="243"/>
      <c r="S38" s="7">
        <f t="shared" si="10"/>
        <v>0.375</v>
      </c>
      <c r="T38" s="9">
        <f t="shared" si="5"/>
        <v>6.0000000000000001E-3</v>
      </c>
      <c r="U38" s="244"/>
      <c r="V38" s="217"/>
      <c r="W38" s="209"/>
    </row>
    <row r="39" spans="1:23" s="27" customFormat="1" ht="15.75" thickBot="1" x14ac:dyDescent="0.3">
      <c r="A39" s="171"/>
      <c r="B39" s="186"/>
      <c r="C39" s="181"/>
      <c r="D39" s="156"/>
      <c r="E39" s="10" t="s">
        <v>344</v>
      </c>
      <c r="F39" s="168"/>
      <c r="G39" s="168"/>
      <c r="H39" s="168"/>
      <c r="I39" s="168"/>
      <c r="J39" s="11">
        <v>3</v>
      </c>
      <c r="K39" s="163"/>
      <c r="L39" s="6" t="s">
        <v>345</v>
      </c>
      <c r="M39" s="168"/>
      <c r="N39" s="168"/>
      <c r="O39" s="168"/>
      <c r="P39" s="168"/>
      <c r="Q39" s="12">
        <f>VLOOKUP(L39,перечень!$B$3:$C$152,2,FALSE)</f>
        <v>2840</v>
      </c>
      <c r="R39" s="163"/>
      <c r="S39" s="11">
        <f t="shared" si="10"/>
        <v>0.75</v>
      </c>
      <c r="T39" s="13">
        <f t="shared" si="5"/>
        <v>2.13</v>
      </c>
      <c r="U39" s="204"/>
      <c r="V39" s="217"/>
      <c r="W39" s="209"/>
    </row>
    <row r="40" spans="1:23" s="27" customFormat="1" ht="16.5" thickTop="1" thickBot="1" x14ac:dyDescent="0.3">
      <c r="A40" s="171"/>
      <c r="B40" s="186"/>
      <c r="C40" s="179" t="s">
        <v>287</v>
      </c>
      <c r="D40" s="154" t="s">
        <v>455</v>
      </c>
      <c r="E40" s="2" t="s">
        <v>98</v>
      </c>
      <c r="F40" s="166">
        <v>3.7</v>
      </c>
      <c r="G40" s="166">
        <v>4.4000000000000004</v>
      </c>
      <c r="H40" s="166">
        <v>14.6</v>
      </c>
      <c r="I40" s="166">
        <f t="shared" si="7"/>
        <v>112.80000000000001</v>
      </c>
      <c r="J40" s="3">
        <v>192.5</v>
      </c>
      <c r="K40" s="161">
        <v>150</v>
      </c>
      <c r="L40" s="2" t="s">
        <v>98</v>
      </c>
      <c r="M40" s="166">
        <f>$R$40/$K$40*F40</f>
        <v>4.4400000000000004</v>
      </c>
      <c r="N40" s="166">
        <f>$R$40/$K$40*G40</f>
        <v>5.28</v>
      </c>
      <c r="O40" s="166">
        <f>$R$40/$K$40*H40</f>
        <v>17.52</v>
      </c>
      <c r="P40" s="166">
        <f t="shared" ref="P40" si="11">(M40*4)+(N40*9)+(O40*4)</f>
        <v>135.36000000000001</v>
      </c>
      <c r="Q40" s="4">
        <f>VLOOKUP(L40,перечень!$B$3:$C$152,2,FALSE)</f>
        <v>90</v>
      </c>
      <c r="R40" s="161">
        <v>180</v>
      </c>
      <c r="S40" s="3">
        <f>$R$40*J40/$K$40</f>
        <v>231</v>
      </c>
      <c r="T40" s="5">
        <f t="shared" si="5"/>
        <v>20.79</v>
      </c>
      <c r="U40" s="202">
        <f>SUM(T40:T47)</f>
        <v>32.425199999999997</v>
      </c>
      <c r="V40" s="217"/>
      <c r="W40" s="209"/>
    </row>
    <row r="41" spans="1:23" s="27" customFormat="1" ht="16.5" thickTop="1" thickBot="1" x14ac:dyDescent="0.3">
      <c r="A41" s="171"/>
      <c r="B41" s="186"/>
      <c r="C41" s="180"/>
      <c r="D41" s="155"/>
      <c r="E41" s="79" t="s">
        <v>100</v>
      </c>
      <c r="F41" s="167"/>
      <c r="G41" s="167"/>
      <c r="H41" s="167"/>
      <c r="I41" s="167"/>
      <c r="J41" s="95">
        <v>10</v>
      </c>
      <c r="K41" s="216"/>
      <c r="L41" s="79" t="s">
        <v>100</v>
      </c>
      <c r="M41" s="167"/>
      <c r="N41" s="167"/>
      <c r="O41" s="167"/>
      <c r="P41" s="167"/>
      <c r="Q41" s="4">
        <f>VLOOKUP(L41,перечень!$B$3:$C$152,2,FALSE)</f>
        <v>50</v>
      </c>
      <c r="R41" s="216"/>
      <c r="S41" s="3">
        <f t="shared" ref="S41:S47" si="12">$R$40*J41/$K$40</f>
        <v>12</v>
      </c>
      <c r="T41" s="5">
        <f t="shared" si="5"/>
        <v>0.60000000000000009</v>
      </c>
      <c r="U41" s="215"/>
      <c r="V41" s="217"/>
      <c r="W41" s="209"/>
    </row>
    <row r="42" spans="1:23" s="27" customFormat="1" ht="16.5" thickTop="1" thickBot="1" x14ac:dyDescent="0.3">
      <c r="A42" s="171"/>
      <c r="B42" s="186"/>
      <c r="C42" s="180"/>
      <c r="D42" s="155"/>
      <c r="E42" s="79" t="s">
        <v>99</v>
      </c>
      <c r="F42" s="167"/>
      <c r="G42" s="167"/>
      <c r="H42" s="167"/>
      <c r="I42" s="167"/>
      <c r="J42" s="95">
        <v>13.3</v>
      </c>
      <c r="K42" s="216"/>
      <c r="L42" s="79" t="s">
        <v>99</v>
      </c>
      <c r="M42" s="167"/>
      <c r="N42" s="167"/>
      <c r="O42" s="167"/>
      <c r="P42" s="167"/>
      <c r="Q42" s="4">
        <f>VLOOKUP(L42,перечень!$B$3:$C$152,2,FALSE)</f>
        <v>60</v>
      </c>
      <c r="R42" s="216"/>
      <c r="S42" s="3">
        <f t="shared" si="12"/>
        <v>15.96</v>
      </c>
      <c r="T42" s="5">
        <f t="shared" si="5"/>
        <v>0.95760000000000001</v>
      </c>
      <c r="U42" s="215"/>
      <c r="V42" s="217"/>
      <c r="W42" s="209"/>
    </row>
    <row r="43" spans="1:23" s="27" customFormat="1" ht="16.5" thickTop="1" thickBot="1" x14ac:dyDescent="0.3">
      <c r="A43" s="171"/>
      <c r="B43" s="186"/>
      <c r="C43" s="180"/>
      <c r="D43" s="155"/>
      <c r="E43" s="79" t="s">
        <v>116</v>
      </c>
      <c r="F43" s="167"/>
      <c r="G43" s="167"/>
      <c r="H43" s="167"/>
      <c r="I43" s="167"/>
      <c r="J43" s="95">
        <v>10</v>
      </c>
      <c r="K43" s="216"/>
      <c r="L43" s="79" t="s">
        <v>116</v>
      </c>
      <c r="M43" s="167"/>
      <c r="N43" s="167"/>
      <c r="O43" s="167"/>
      <c r="P43" s="167"/>
      <c r="Q43" s="4">
        <f>VLOOKUP(L43,перечень!$B$3:$C$152,2,FALSE)</f>
        <v>320</v>
      </c>
      <c r="R43" s="216"/>
      <c r="S43" s="3">
        <f t="shared" si="12"/>
        <v>12</v>
      </c>
      <c r="T43" s="5">
        <f t="shared" si="5"/>
        <v>3.84</v>
      </c>
      <c r="U43" s="215"/>
      <c r="V43" s="217"/>
      <c r="W43" s="209"/>
    </row>
    <row r="44" spans="1:23" s="27" customFormat="1" ht="16.5" thickTop="1" thickBot="1" x14ac:dyDescent="0.3">
      <c r="A44" s="171"/>
      <c r="B44" s="186"/>
      <c r="C44" s="180"/>
      <c r="D44" s="155"/>
      <c r="E44" s="79" t="s">
        <v>347</v>
      </c>
      <c r="F44" s="167"/>
      <c r="G44" s="167"/>
      <c r="H44" s="167"/>
      <c r="I44" s="167"/>
      <c r="J44" s="95">
        <v>30</v>
      </c>
      <c r="K44" s="216"/>
      <c r="L44" s="6" t="s">
        <v>139</v>
      </c>
      <c r="M44" s="167"/>
      <c r="N44" s="167"/>
      <c r="O44" s="167"/>
      <c r="P44" s="167"/>
      <c r="Q44" s="4">
        <f>VLOOKUP(L44,перечень!$B$3:$C$152,2,FALSE)</f>
        <v>173</v>
      </c>
      <c r="R44" s="216"/>
      <c r="S44" s="3">
        <f t="shared" si="12"/>
        <v>36</v>
      </c>
      <c r="T44" s="5">
        <f t="shared" si="5"/>
        <v>6.2279999999999998</v>
      </c>
      <c r="U44" s="215"/>
      <c r="V44" s="217"/>
      <c r="W44" s="209"/>
    </row>
    <row r="45" spans="1:23" s="27" customFormat="1" ht="16.5" thickTop="1" thickBot="1" x14ac:dyDescent="0.3">
      <c r="A45" s="171"/>
      <c r="B45" s="186"/>
      <c r="C45" s="180"/>
      <c r="D45" s="155"/>
      <c r="E45" s="6" t="s">
        <v>137</v>
      </c>
      <c r="F45" s="167"/>
      <c r="G45" s="167"/>
      <c r="H45" s="167"/>
      <c r="I45" s="167"/>
      <c r="J45" s="7">
        <v>0.5</v>
      </c>
      <c r="K45" s="162"/>
      <c r="L45" s="6" t="s">
        <v>137</v>
      </c>
      <c r="M45" s="167"/>
      <c r="N45" s="167"/>
      <c r="O45" s="167"/>
      <c r="P45" s="167"/>
      <c r="Q45" s="4">
        <f>VLOOKUP(L45,перечень!$B$3:$C$152,2,FALSE)</f>
        <v>16</v>
      </c>
      <c r="R45" s="162"/>
      <c r="S45" s="3">
        <f t="shared" si="12"/>
        <v>0.6</v>
      </c>
      <c r="T45" s="5">
        <f t="shared" si="5"/>
        <v>9.5999999999999992E-3</v>
      </c>
      <c r="U45" s="203"/>
      <c r="V45" s="217"/>
      <c r="W45" s="209"/>
    </row>
    <row r="46" spans="1:23" s="27" customFormat="1" ht="16.5" thickTop="1" thickBot="1" x14ac:dyDescent="0.3">
      <c r="A46" s="171"/>
      <c r="B46" s="186"/>
      <c r="C46" s="180"/>
      <c r="D46" s="155"/>
      <c r="E46" s="6"/>
      <c r="F46" s="167"/>
      <c r="G46" s="167"/>
      <c r="H46" s="167"/>
      <c r="I46" s="167"/>
      <c r="J46" s="7"/>
      <c r="K46" s="162"/>
      <c r="L46" s="6"/>
      <c r="M46" s="167"/>
      <c r="N46" s="167"/>
      <c r="O46" s="167"/>
      <c r="P46" s="167"/>
      <c r="Q46" s="4">
        <f>VLOOKUP(L46,перечень!$B$3:$C$152,2,FALSE)</f>
        <v>0</v>
      </c>
      <c r="R46" s="162"/>
      <c r="S46" s="3">
        <f t="shared" si="12"/>
        <v>0</v>
      </c>
      <c r="T46" s="5">
        <f t="shared" si="5"/>
        <v>0</v>
      </c>
      <c r="U46" s="203"/>
      <c r="V46" s="217"/>
      <c r="W46" s="209"/>
    </row>
    <row r="47" spans="1:23" s="27" customFormat="1" ht="16.5" thickTop="1" thickBot="1" x14ac:dyDescent="0.3">
      <c r="A47" s="171"/>
      <c r="B47" s="186"/>
      <c r="C47" s="181"/>
      <c r="D47" s="156"/>
      <c r="E47" s="10"/>
      <c r="F47" s="168"/>
      <c r="G47" s="168"/>
      <c r="H47" s="168"/>
      <c r="I47" s="168"/>
      <c r="J47" s="11"/>
      <c r="K47" s="163"/>
      <c r="L47" s="10"/>
      <c r="M47" s="168"/>
      <c r="N47" s="168"/>
      <c r="O47" s="168"/>
      <c r="P47" s="168"/>
      <c r="Q47" s="4">
        <f>VLOOKUP(L47,перечень!$B$3:$C$152,2,FALSE)</f>
        <v>0</v>
      </c>
      <c r="R47" s="163"/>
      <c r="S47" s="3">
        <f t="shared" si="12"/>
        <v>0</v>
      </c>
      <c r="T47" s="5">
        <f t="shared" si="5"/>
        <v>0</v>
      </c>
      <c r="U47" s="204"/>
      <c r="V47" s="217"/>
      <c r="W47" s="209"/>
    </row>
    <row r="48" spans="1:23" s="27" customFormat="1" ht="16.5" thickTop="1" thickBot="1" x14ac:dyDescent="0.3">
      <c r="A48" s="171"/>
      <c r="B48" s="186"/>
      <c r="C48" s="179" t="s">
        <v>346</v>
      </c>
      <c r="D48" s="154" t="s">
        <v>205</v>
      </c>
      <c r="E48" s="2" t="s">
        <v>186</v>
      </c>
      <c r="F48" s="166">
        <v>5.2</v>
      </c>
      <c r="G48" s="166">
        <v>12.3</v>
      </c>
      <c r="H48" s="166">
        <v>5.6</v>
      </c>
      <c r="I48" s="166">
        <v>75</v>
      </c>
      <c r="J48" s="3">
        <v>110</v>
      </c>
      <c r="K48" s="199">
        <v>100</v>
      </c>
      <c r="L48" s="2" t="s">
        <v>186</v>
      </c>
      <c r="M48" s="166">
        <f>$R$48/$K$48*F48</f>
        <v>5.2</v>
      </c>
      <c r="N48" s="166">
        <f>$R$48/$K$48*G48</f>
        <v>12.3</v>
      </c>
      <c r="O48" s="166">
        <f>$R$48/$K$48*H48</f>
        <v>5.6</v>
      </c>
      <c r="P48" s="166">
        <f>(M48*4)+(N48*9)+(O48*4)</f>
        <v>153.9</v>
      </c>
      <c r="Q48" s="4">
        <f>VLOOKUP(L48,перечень!$B$3:$C$152,2,FALSE)</f>
        <v>338</v>
      </c>
      <c r="R48" s="199">
        <v>100</v>
      </c>
      <c r="S48" s="3">
        <f t="shared" ref="S48" si="13">$R$48*J48/$K$48</f>
        <v>110</v>
      </c>
      <c r="T48" s="5">
        <f t="shared" si="5"/>
        <v>37.18</v>
      </c>
      <c r="U48" s="202">
        <f>SUM(T48:T53)</f>
        <v>37.18</v>
      </c>
      <c r="V48" s="217"/>
      <c r="W48" s="209"/>
    </row>
    <row r="49" spans="1:23" s="27" customFormat="1" ht="16.5" thickTop="1" thickBot="1" x14ac:dyDescent="0.3">
      <c r="A49" s="171"/>
      <c r="B49" s="186"/>
      <c r="C49" s="180"/>
      <c r="D49" s="155"/>
      <c r="E49" s="6"/>
      <c r="F49" s="167"/>
      <c r="G49" s="167"/>
      <c r="H49" s="167"/>
      <c r="I49" s="167"/>
      <c r="J49" s="7">
        <v>8</v>
      </c>
      <c r="K49" s="200"/>
      <c r="L49" s="15"/>
      <c r="M49" s="167"/>
      <c r="N49" s="167"/>
      <c r="O49" s="167"/>
      <c r="P49" s="167"/>
      <c r="Q49" s="8">
        <f>VLOOKUP(L49,перечень!$B$3:$C$152,2,FALSE)</f>
        <v>0</v>
      </c>
      <c r="R49" s="200"/>
      <c r="S49" s="7"/>
      <c r="T49" s="9">
        <f t="shared" si="5"/>
        <v>0</v>
      </c>
      <c r="U49" s="203"/>
      <c r="V49" s="217"/>
      <c r="W49" s="209"/>
    </row>
    <row r="50" spans="1:23" s="27" customFormat="1" ht="15.75" thickTop="1" x14ac:dyDescent="0.25">
      <c r="A50" s="171"/>
      <c r="B50" s="186"/>
      <c r="C50" s="180"/>
      <c r="D50" s="155"/>
      <c r="E50" s="6"/>
      <c r="F50" s="167"/>
      <c r="G50" s="167"/>
      <c r="H50" s="167"/>
      <c r="I50" s="167"/>
      <c r="J50" s="7">
        <v>7</v>
      </c>
      <c r="K50" s="200"/>
      <c r="L50" s="6"/>
      <c r="M50" s="167"/>
      <c r="N50" s="167"/>
      <c r="O50" s="167"/>
      <c r="P50" s="167"/>
      <c r="Q50" s="8">
        <f>VLOOKUP(L50,перечень!$B$3:$C$152,2,FALSE)</f>
        <v>0</v>
      </c>
      <c r="R50" s="200"/>
      <c r="S50" s="7"/>
      <c r="T50" s="9">
        <f t="shared" si="5"/>
        <v>0</v>
      </c>
      <c r="U50" s="203"/>
      <c r="V50" s="217"/>
      <c r="W50" s="209"/>
    </row>
    <row r="51" spans="1:23" s="27" customFormat="1" x14ac:dyDescent="0.25">
      <c r="A51" s="171"/>
      <c r="B51" s="186"/>
      <c r="C51" s="180"/>
      <c r="D51" s="155"/>
      <c r="E51" s="6"/>
      <c r="F51" s="167"/>
      <c r="G51" s="167"/>
      <c r="H51" s="167"/>
      <c r="I51" s="167"/>
      <c r="J51" s="7">
        <v>24</v>
      </c>
      <c r="K51" s="200"/>
      <c r="L51" s="6"/>
      <c r="M51" s="167"/>
      <c r="N51" s="167"/>
      <c r="O51" s="167"/>
      <c r="P51" s="167"/>
      <c r="Q51" s="8">
        <f>VLOOKUP(L51,перечень!$B$3:$C$152,2,FALSE)</f>
        <v>0</v>
      </c>
      <c r="R51" s="200"/>
      <c r="S51" s="7"/>
      <c r="T51" s="9">
        <f t="shared" si="5"/>
        <v>0</v>
      </c>
      <c r="U51" s="203"/>
      <c r="V51" s="217"/>
      <c r="W51" s="209"/>
    </row>
    <row r="52" spans="1:23" s="27" customFormat="1" x14ac:dyDescent="0.25">
      <c r="A52" s="171"/>
      <c r="B52" s="186"/>
      <c r="C52" s="180"/>
      <c r="D52" s="155"/>
      <c r="E52" s="6"/>
      <c r="F52" s="167"/>
      <c r="G52" s="167"/>
      <c r="H52" s="167"/>
      <c r="I52" s="167"/>
      <c r="J52" s="7">
        <v>10</v>
      </c>
      <c r="K52" s="200"/>
      <c r="L52" s="6">
        <v>0</v>
      </c>
      <c r="M52" s="167"/>
      <c r="N52" s="167"/>
      <c r="O52" s="167"/>
      <c r="P52" s="167"/>
      <c r="Q52" s="8">
        <f>VLOOKUP(L52,перечень!$B$3:$C$152,2,FALSE)</f>
        <v>0</v>
      </c>
      <c r="R52" s="200"/>
      <c r="S52" s="7"/>
      <c r="T52" s="9">
        <f t="shared" si="5"/>
        <v>0</v>
      </c>
      <c r="U52" s="203"/>
      <c r="V52" s="217"/>
      <c r="W52" s="209"/>
    </row>
    <row r="53" spans="1:23" s="27" customFormat="1" ht="15.75" thickBot="1" x14ac:dyDescent="0.3">
      <c r="A53" s="171"/>
      <c r="B53" s="186"/>
      <c r="C53" s="181"/>
      <c r="D53" s="156"/>
      <c r="E53" s="10"/>
      <c r="F53" s="168"/>
      <c r="G53" s="168"/>
      <c r="H53" s="168"/>
      <c r="I53" s="168"/>
      <c r="J53" s="11">
        <v>10</v>
      </c>
      <c r="K53" s="201"/>
      <c r="L53" s="10">
        <v>0</v>
      </c>
      <c r="M53" s="168"/>
      <c r="N53" s="168"/>
      <c r="O53" s="168"/>
      <c r="P53" s="168"/>
      <c r="Q53" s="12">
        <f>VLOOKUP(L53,перечень!$B$3:$C$152,2,FALSE)</f>
        <v>0</v>
      </c>
      <c r="R53" s="201"/>
      <c r="S53" s="11"/>
      <c r="T53" s="13">
        <f t="shared" si="5"/>
        <v>0</v>
      </c>
      <c r="U53" s="204"/>
      <c r="V53" s="217"/>
      <c r="W53" s="209"/>
    </row>
    <row r="54" spans="1:23" s="27" customFormat="1" ht="15.75" thickTop="1" x14ac:dyDescent="0.25">
      <c r="A54" s="171"/>
      <c r="B54" s="186"/>
      <c r="C54" s="179" t="s">
        <v>223</v>
      </c>
      <c r="D54" s="248" t="s">
        <v>434</v>
      </c>
      <c r="E54" s="2"/>
      <c r="F54" s="166">
        <v>0.5</v>
      </c>
      <c r="G54" s="166">
        <v>0</v>
      </c>
      <c r="H54" s="166">
        <v>27</v>
      </c>
      <c r="I54" s="166">
        <f t="shared" ref="I54" si="14">(F54*4)+(G54*9)+(H54*4)</f>
        <v>110</v>
      </c>
      <c r="J54" s="3">
        <v>0</v>
      </c>
      <c r="K54" s="199">
        <v>200</v>
      </c>
      <c r="L54" s="2"/>
      <c r="M54" s="166">
        <f>$R$54/$K$54*F54</f>
        <v>0.5</v>
      </c>
      <c r="N54" s="166">
        <f>$R$54/$K$54*G54</f>
        <v>0</v>
      </c>
      <c r="O54" s="166">
        <f>$R$54/$K$54*H54</f>
        <v>27</v>
      </c>
      <c r="P54" s="166">
        <f t="shared" ref="P54" si="15">(M54*4)+(N54*9)+(O54*4)</f>
        <v>110</v>
      </c>
      <c r="Q54" s="4">
        <f>VLOOKUP(L54,перечень!$B$3:$C$152,2,FALSE)</f>
        <v>0</v>
      </c>
      <c r="R54" s="199">
        <v>200</v>
      </c>
      <c r="S54" s="3">
        <f>$R$54*J54/$K$54</f>
        <v>0</v>
      </c>
      <c r="T54" s="5">
        <f t="shared" si="5"/>
        <v>0</v>
      </c>
      <c r="U54" s="202">
        <f>SUM(T54:T56)</f>
        <v>5.0650000000000004</v>
      </c>
      <c r="V54" s="217"/>
      <c r="W54" s="209"/>
    </row>
    <row r="55" spans="1:23" s="27" customFormat="1" x14ac:dyDescent="0.25">
      <c r="A55" s="171"/>
      <c r="B55" s="186"/>
      <c r="C55" s="180"/>
      <c r="D55" s="249"/>
      <c r="E55" s="6" t="s">
        <v>138</v>
      </c>
      <c r="F55" s="167"/>
      <c r="G55" s="167"/>
      <c r="H55" s="167"/>
      <c r="I55" s="167"/>
      <c r="J55" s="7">
        <v>7</v>
      </c>
      <c r="K55" s="200"/>
      <c r="L55" s="6" t="s">
        <v>138</v>
      </c>
      <c r="M55" s="167"/>
      <c r="N55" s="167"/>
      <c r="O55" s="167"/>
      <c r="P55" s="167"/>
      <c r="Q55" s="8">
        <f>VLOOKUP(L55,перечень!$B$3:$C$152,2,FALSE)</f>
        <v>95</v>
      </c>
      <c r="R55" s="200"/>
      <c r="S55" s="7">
        <f>$R$54*J55/$K$54</f>
        <v>7</v>
      </c>
      <c r="T55" s="9">
        <f t="shared" si="5"/>
        <v>0.66500000000000004</v>
      </c>
      <c r="U55" s="203"/>
      <c r="V55" s="217"/>
      <c r="W55" s="209"/>
    </row>
    <row r="56" spans="1:23" s="27" customFormat="1" ht="39" customHeight="1" thickBot="1" x14ac:dyDescent="0.3">
      <c r="A56" s="171"/>
      <c r="B56" s="186"/>
      <c r="C56" s="181"/>
      <c r="D56" s="250"/>
      <c r="E56" s="10" t="s">
        <v>112</v>
      </c>
      <c r="F56" s="168"/>
      <c r="G56" s="168"/>
      <c r="H56" s="168"/>
      <c r="I56" s="168"/>
      <c r="J56" s="11">
        <v>20</v>
      </c>
      <c r="K56" s="201"/>
      <c r="L56" s="10" t="s">
        <v>112</v>
      </c>
      <c r="M56" s="168"/>
      <c r="N56" s="168"/>
      <c r="O56" s="168"/>
      <c r="P56" s="168"/>
      <c r="Q56" s="12">
        <f>VLOOKUP(L56,перечень!$B$3:$C$152,2,FALSE)</f>
        <v>220</v>
      </c>
      <c r="R56" s="201"/>
      <c r="S56" s="11">
        <f>$R$54*J56/$K$54</f>
        <v>20</v>
      </c>
      <c r="T56" s="13">
        <f t="shared" si="5"/>
        <v>4.4000000000000004</v>
      </c>
      <c r="U56" s="204"/>
      <c r="V56" s="217"/>
      <c r="W56" s="209"/>
    </row>
    <row r="57" spans="1:23" s="27" customFormat="1" ht="16.5" thickTop="1" thickBot="1" x14ac:dyDescent="0.3">
      <c r="A57" s="171"/>
      <c r="B57" s="186"/>
      <c r="C57" s="14" t="s">
        <v>204</v>
      </c>
      <c r="D57" s="31" t="s">
        <v>205</v>
      </c>
      <c r="E57" s="15" t="s">
        <v>204</v>
      </c>
      <c r="F57" s="42">
        <v>8.1</v>
      </c>
      <c r="G57" s="42">
        <v>3.4</v>
      </c>
      <c r="H57" s="42">
        <v>42.2</v>
      </c>
      <c r="I57" s="42">
        <f>(F57*4)+(G57*9)+(H57*4)</f>
        <v>231.8</v>
      </c>
      <c r="J57" s="16">
        <v>100</v>
      </c>
      <c r="K57" s="17">
        <v>100</v>
      </c>
      <c r="L57" s="6" t="s">
        <v>125</v>
      </c>
      <c r="M57" s="42">
        <f>$R$57/$K$57*F57</f>
        <v>2.9159999999999999</v>
      </c>
      <c r="N57" s="42">
        <f>$R$57/$K$57*G57</f>
        <v>1.224</v>
      </c>
      <c r="O57" s="42">
        <f>$R$57/$K$57*H57</f>
        <v>15.192</v>
      </c>
      <c r="P57" s="42">
        <f>(M57*4)+(N57*9)+(O57*4)</f>
        <v>83.448000000000008</v>
      </c>
      <c r="Q57" s="18">
        <f>VLOOKUP(L57,перечень!$B$3:$C$152,2,FALSE)</f>
        <v>88</v>
      </c>
      <c r="R57" s="17">
        <v>36</v>
      </c>
      <c r="S57" s="16">
        <f>$R$57*J57/$K$57</f>
        <v>36</v>
      </c>
      <c r="T57" s="19">
        <f t="shared" si="5"/>
        <v>3.1679999999999997</v>
      </c>
      <c r="U57" s="43">
        <f>SUM(T57)</f>
        <v>3.1679999999999997</v>
      </c>
      <c r="V57" s="217"/>
      <c r="W57" s="209"/>
    </row>
    <row r="58" spans="1:23" s="27" customFormat="1" ht="16.5" thickTop="1" thickBot="1" x14ac:dyDescent="0.3">
      <c r="A58" s="171"/>
      <c r="B58" s="186"/>
      <c r="C58" s="14" t="s">
        <v>124</v>
      </c>
      <c r="D58" s="31" t="s">
        <v>205</v>
      </c>
      <c r="E58" s="15" t="s">
        <v>206</v>
      </c>
      <c r="F58" s="42">
        <v>6.6</v>
      </c>
      <c r="G58" s="42">
        <v>5.2</v>
      </c>
      <c r="H58" s="42">
        <v>39.799999999999997</v>
      </c>
      <c r="I58" s="42">
        <f>(F58*4)+(G58*9)+(H58*4)</f>
        <v>232.39999999999998</v>
      </c>
      <c r="J58" s="16">
        <v>100</v>
      </c>
      <c r="K58" s="17">
        <v>100</v>
      </c>
      <c r="L58" s="15" t="s">
        <v>124</v>
      </c>
      <c r="M58" s="42">
        <f>$R$58/$K$58*F58</f>
        <v>3.3</v>
      </c>
      <c r="N58" s="42">
        <f>$R$58/$K$58*G58</f>
        <v>2.6</v>
      </c>
      <c r="O58" s="42">
        <f>$R$58/$K$58*H58</f>
        <v>19.899999999999999</v>
      </c>
      <c r="P58" s="42">
        <f>(M58*4)+(N58*9)+(O58*4)</f>
        <v>116.19999999999999</v>
      </c>
      <c r="Q58" s="18">
        <f>VLOOKUP(L58,перечень!$B$3:$C$152,2,FALSE)</f>
        <v>67.28</v>
      </c>
      <c r="R58" s="17">
        <v>50</v>
      </c>
      <c r="S58" s="16">
        <f>$R$58*J58/$K$58</f>
        <v>50</v>
      </c>
      <c r="T58" s="19">
        <f t="shared" si="5"/>
        <v>3.3640000000000003</v>
      </c>
      <c r="U58" s="43">
        <f>SUM(T58)</f>
        <v>3.3640000000000003</v>
      </c>
      <c r="V58" s="217"/>
      <c r="W58" s="209"/>
    </row>
    <row r="59" spans="1:23" s="27" customFormat="1" ht="15.75" thickTop="1" x14ac:dyDescent="0.25">
      <c r="A59" s="171"/>
      <c r="B59" s="186"/>
      <c r="C59" s="182"/>
      <c r="D59" s="154"/>
      <c r="E59" s="2"/>
      <c r="F59" s="166"/>
      <c r="G59" s="166"/>
      <c r="H59" s="166"/>
      <c r="I59" s="166">
        <f>(F59*4)+(G59*9)+(H59*4)</f>
        <v>0</v>
      </c>
      <c r="J59" s="3">
        <v>25</v>
      </c>
      <c r="K59" s="199">
        <v>25</v>
      </c>
      <c r="L59" s="2"/>
      <c r="M59" s="166">
        <f>$R$59/$K$59*F59</f>
        <v>0</v>
      </c>
      <c r="N59" s="166">
        <f>$R$59/$K$59*G59</f>
        <v>0</v>
      </c>
      <c r="O59" s="166">
        <f>$R$59/$K$59*H59</f>
        <v>0</v>
      </c>
      <c r="P59" s="166">
        <f>(M59*4)+(N59*9)+(O59*4)</f>
        <v>0</v>
      </c>
      <c r="Q59" s="4">
        <f>VLOOKUP(L59,перечень!$B$3:$C$152,2,FALSE)</f>
        <v>0</v>
      </c>
      <c r="R59" s="199">
        <v>0</v>
      </c>
      <c r="S59" s="3">
        <f>$R$59*J59/$K$59</f>
        <v>0</v>
      </c>
      <c r="T59" s="5">
        <f t="shared" si="5"/>
        <v>0</v>
      </c>
      <c r="U59" s="202">
        <f>SUM(T59:T61)</f>
        <v>0</v>
      </c>
      <c r="V59" s="217"/>
      <c r="W59" s="209"/>
    </row>
    <row r="60" spans="1:23" s="27" customFormat="1" x14ac:dyDescent="0.25">
      <c r="A60" s="171"/>
      <c r="B60" s="186"/>
      <c r="C60" s="183"/>
      <c r="D60" s="155"/>
      <c r="E60" s="6"/>
      <c r="F60" s="167"/>
      <c r="G60" s="167"/>
      <c r="H60" s="167"/>
      <c r="I60" s="167"/>
      <c r="J60" s="7">
        <v>10</v>
      </c>
      <c r="K60" s="200"/>
      <c r="L60" s="6">
        <v>0</v>
      </c>
      <c r="M60" s="167"/>
      <c r="N60" s="167"/>
      <c r="O60" s="167"/>
      <c r="P60" s="167"/>
      <c r="Q60" s="8">
        <f>VLOOKUP(L60,перечень!$B$3:$C$152,2,FALSE)</f>
        <v>0</v>
      </c>
      <c r="R60" s="200"/>
      <c r="S60" s="7">
        <f>$R$59*J60/$K$59</f>
        <v>0</v>
      </c>
      <c r="T60" s="9">
        <f t="shared" si="5"/>
        <v>0</v>
      </c>
      <c r="U60" s="203"/>
      <c r="V60" s="217"/>
      <c r="W60" s="209"/>
    </row>
    <row r="61" spans="1:23" s="27" customFormat="1" ht="15.75" thickBot="1" x14ac:dyDescent="0.3">
      <c r="A61" s="171"/>
      <c r="B61" s="187"/>
      <c r="C61" s="184"/>
      <c r="D61" s="156"/>
      <c r="E61" s="10"/>
      <c r="F61" s="168"/>
      <c r="G61" s="168"/>
      <c r="H61" s="168"/>
      <c r="I61" s="168"/>
      <c r="J61" s="11">
        <v>10</v>
      </c>
      <c r="K61" s="201"/>
      <c r="L61" s="10">
        <v>0</v>
      </c>
      <c r="M61" s="168"/>
      <c r="N61" s="168"/>
      <c r="O61" s="168"/>
      <c r="P61" s="168"/>
      <c r="Q61" s="12">
        <f>VLOOKUP(L61,перечень!$B$3:$C$152,2,FALSE)</f>
        <v>0</v>
      </c>
      <c r="R61" s="201"/>
      <c r="S61" s="11">
        <f>$R$59*J61/$K$59</f>
        <v>0</v>
      </c>
      <c r="T61" s="13">
        <f t="shared" si="5"/>
        <v>0</v>
      </c>
      <c r="U61" s="204"/>
      <c r="V61" s="214"/>
      <c r="W61" s="210"/>
    </row>
    <row r="62" spans="1:23" s="27" customFormat="1" ht="15.75" customHeight="1" thickTop="1" x14ac:dyDescent="0.25">
      <c r="A62" s="171"/>
      <c r="B62" s="188" t="s">
        <v>82</v>
      </c>
      <c r="C62" s="179"/>
      <c r="D62" s="248"/>
      <c r="E62" s="2"/>
      <c r="F62" s="166"/>
      <c r="G62" s="166"/>
      <c r="H62" s="166"/>
      <c r="I62" s="166">
        <f t="shared" ref="I62" si="16">(F62*4)+(G62*9)+(H62*4)</f>
        <v>0</v>
      </c>
      <c r="J62" s="3">
        <v>5.2</v>
      </c>
      <c r="K62" s="199">
        <v>150</v>
      </c>
      <c r="L62" s="2"/>
      <c r="M62" s="166">
        <f>$R$62/$K$62*F62</f>
        <v>0</v>
      </c>
      <c r="N62" s="166">
        <f>$R$62/$K$62*G62</f>
        <v>0</v>
      </c>
      <c r="O62" s="166">
        <f>$R$62/$K$62*H62</f>
        <v>0</v>
      </c>
      <c r="P62" s="166">
        <f>(M62*4)+(N62*9)+(O62*4)</f>
        <v>0</v>
      </c>
      <c r="Q62" s="4">
        <f>VLOOKUP(L62,перечень!$B$3:$C$152,2,FALSE)</f>
        <v>0</v>
      </c>
      <c r="R62" s="161"/>
      <c r="S62" s="3">
        <f t="shared" ref="S62:S64" si="17">$R$62*J62/$K$62</f>
        <v>0</v>
      </c>
      <c r="T62" s="5">
        <f t="shared" si="5"/>
        <v>0</v>
      </c>
      <c r="U62" s="202">
        <f>SUM(T62:T64)</f>
        <v>0</v>
      </c>
      <c r="V62" s="213">
        <f>SUM(U62:U77)</f>
        <v>0</v>
      </c>
      <c r="W62" s="208">
        <f>SUM(P62:P77)</f>
        <v>0</v>
      </c>
    </row>
    <row r="63" spans="1:23" s="27" customFormat="1" x14ac:dyDescent="0.25">
      <c r="A63" s="171"/>
      <c r="B63" s="251"/>
      <c r="C63" s="180"/>
      <c r="D63" s="249"/>
      <c r="E63" s="6"/>
      <c r="F63" s="167"/>
      <c r="G63" s="167"/>
      <c r="H63" s="167"/>
      <c r="I63" s="167"/>
      <c r="J63" s="7">
        <v>9.6</v>
      </c>
      <c r="K63" s="200"/>
      <c r="L63" s="6"/>
      <c r="M63" s="167"/>
      <c r="N63" s="167"/>
      <c r="O63" s="167"/>
      <c r="P63" s="167"/>
      <c r="Q63" s="8">
        <f>VLOOKUP(L63,перечень!$B$3:$C$152,2,FALSE)</f>
        <v>0</v>
      </c>
      <c r="R63" s="162"/>
      <c r="S63" s="7">
        <f t="shared" si="17"/>
        <v>0</v>
      </c>
      <c r="T63" s="9">
        <f t="shared" si="5"/>
        <v>0</v>
      </c>
      <c r="U63" s="203"/>
      <c r="V63" s="217"/>
      <c r="W63" s="209"/>
    </row>
    <row r="64" spans="1:23" s="27" customFormat="1" ht="15.75" thickBot="1" x14ac:dyDescent="0.3">
      <c r="A64" s="171"/>
      <c r="B64" s="251"/>
      <c r="C64" s="181"/>
      <c r="D64" s="250"/>
      <c r="E64" s="10"/>
      <c r="F64" s="168"/>
      <c r="G64" s="168"/>
      <c r="H64" s="168"/>
      <c r="I64" s="168"/>
      <c r="J64" s="11">
        <v>0.4</v>
      </c>
      <c r="K64" s="201"/>
      <c r="L64" s="6"/>
      <c r="M64" s="167"/>
      <c r="N64" s="167"/>
      <c r="O64" s="167"/>
      <c r="P64" s="167"/>
      <c r="Q64" s="8">
        <f>VLOOKUP(L64,перечень!$B$3:$C$152,2,FALSE)</f>
        <v>0</v>
      </c>
      <c r="R64" s="162"/>
      <c r="S64" s="7">
        <f t="shared" si="17"/>
        <v>0</v>
      </c>
      <c r="T64" s="9">
        <f t="shared" si="5"/>
        <v>0</v>
      </c>
      <c r="U64" s="203"/>
      <c r="V64" s="217"/>
      <c r="W64" s="209"/>
    </row>
    <row r="65" spans="1:23" s="27" customFormat="1" ht="15.75" thickTop="1" x14ac:dyDescent="0.25">
      <c r="A65" s="171"/>
      <c r="B65" s="251"/>
      <c r="C65" s="179"/>
      <c r="D65" s="154"/>
      <c r="E65" s="2"/>
      <c r="F65" s="166"/>
      <c r="G65" s="166"/>
      <c r="H65" s="166"/>
      <c r="I65" s="166">
        <f t="shared" ref="I65:I91" si="18">(F65*4)+(G65*9)+(H65*4)</f>
        <v>0</v>
      </c>
      <c r="J65" s="3">
        <v>56.3</v>
      </c>
      <c r="K65" s="161">
        <v>120</v>
      </c>
      <c r="L65" s="2"/>
      <c r="M65" s="166">
        <f>$R$65/$K$65*F65</f>
        <v>0</v>
      </c>
      <c r="N65" s="166">
        <f>$R$65/$K$65*G65</f>
        <v>0</v>
      </c>
      <c r="O65" s="166">
        <f>$R$65/$K$65*H65</f>
        <v>0</v>
      </c>
      <c r="P65" s="166">
        <f t="shared" ref="P65" si="19">(M65*4)+(N65*9)+(O65*4)</f>
        <v>0</v>
      </c>
      <c r="Q65" s="4">
        <f>VLOOKUP(L65,перечень!$B$3:$C$152,2,FALSE)</f>
        <v>0</v>
      </c>
      <c r="R65" s="161"/>
      <c r="S65" s="3">
        <f t="shared" ref="S65:S72" si="20">$R$65*J65/$K$65</f>
        <v>0</v>
      </c>
      <c r="T65" s="5">
        <f t="shared" si="5"/>
        <v>0</v>
      </c>
      <c r="U65" s="202">
        <f>SUM(T65:T72)</f>
        <v>0</v>
      </c>
      <c r="V65" s="217"/>
      <c r="W65" s="209"/>
    </row>
    <row r="66" spans="1:23" s="27" customFormat="1" x14ac:dyDescent="0.25">
      <c r="A66" s="171"/>
      <c r="B66" s="251"/>
      <c r="C66" s="180"/>
      <c r="D66" s="155"/>
      <c r="E66" s="6"/>
      <c r="F66" s="167"/>
      <c r="G66" s="167"/>
      <c r="H66" s="167"/>
      <c r="I66" s="167"/>
      <c r="J66" s="7">
        <v>14.2</v>
      </c>
      <c r="K66" s="162"/>
      <c r="L66" s="6"/>
      <c r="M66" s="167"/>
      <c r="N66" s="167"/>
      <c r="O66" s="167"/>
      <c r="P66" s="167"/>
      <c r="Q66" s="8">
        <f>VLOOKUP(L66,перечень!$B$3:$C$152,2,FALSE)</f>
        <v>0</v>
      </c>
      <c r="R66" s="162"/>
      <c r="S66" s="7">
        <f t="shared" si="20"/>
        <v>0</v>
      </c>
      <c r="T66" s="9">
        <f t="shared" si="5"/>
        <v>0</v>
      </c>
      <c r="U66" s="203"/>
      <c r="V66" s="217"/>
      <c r="W66" s="209"/>
    </row>
    <row r="67" spans="1:23" s="27" customFormat="1" x14ac:dyDescent="0.25">
      <c r="A67" s="171"/>
      <c r="B67" s="251"/>
      <c r="C67" s="180"/>
      <c r="D67" s="155"/>
      <c r="E67" s="6"/>
      <c r="F67" s="167"/>
      <c r="G67" s="167"/>
      <c r="H67" s="167"/>
      <c r="I67" s="167"/>
      <c r="J67" s="7">
        <v>74.3</v>
      </c>
      <c r="K67" s="162"/>
      <c r="L67" s="6"/>
      <c r="M67" s="167"/>
      <c r="N67" s="167"/>
      <c r="O67" s="167"/>
      <c r="P67" s="167"/>
      <c r="Q67" s="8">
        <f>VLOOKUP(L67,перечень!$B$3:$C$152,2,FALSE)</f>
        <v>0</v>
      </c>
      <c r="R67" s="162"/>
      <c r="S67" s="7">
        <f t="shared" si="20"/>
        <v>0</v>
      </c>
      <c r="T67" s="9">
        <f t="shared" si="5"/>
        <v>0</v>
      </c>
      <c r="U67" s="203"/>
      <c r="V67" s="217"/>
      <c r="W67" s="209"/>
    </row>
    <row r="68" spans="1:23" s="27" customFormat="1" x14ac:dyDescent="0.25">
      <c r="A68" s="171"/>
      <c r="B68" s="251"/>
      <c r="C68" s="180"/>
      <c r="D68" s="155"/>
      <c r="E68" s="6"/>
      <c r="F68" s="167"/>
      <c r="G68" s="167"/>
      <c r="H68" s="167"/>
      <c r="I68" s="167"/>
      <c r="J68" s="7">
        <v>0.7</v>
      </c>
      <c r="K68" s="162"/>
      <c r="L68" s="6"/>
      <c r="M68" s="167"/>
      <c r="N68" s="167"/>
      <c r="O68" s="167"/>
      <c r="P68" s="167"/>
      <c r="Q68" s="8">
        <f>VLOOKUP(L68,перечень!$B$3:$C$152,2,FALSE)</f>
        <v>0</v>
      </c>
      <c r="R68" s="162"/>
      <c r="S68" s="7">
        <f t="shared" si="20"/>
        <v>0</v>
      </c>
      <c r="T68" s="9">
        <f t="shared" si="5"/>
        <v>0</v>
      </c>
      <c r="U68" s="203"/>
      <c r="V68" s="217"/>
      <c r="W68" s="209"/>
    </row>
    <row r="69" spans="1:23" s="27" customFormat="1" x14ac:dyDescent="0.25">
      <c r="A69" s="171"/>
      <c r="B69" s="251"/>
      <c r="C69" s="180"/>
      <c r="D69" s="155"/>
      <c r="E69" s="6"/>
      <c r="F69" s="167"/>
      <c r="G69" s="167"/>
      <c r="H69" s="167"/>
      <c r="I69" s="167"/>
      <c r="J69" s="7">
        <v>4.2</v>
      </c>
      <c r="K69" s="162"/>
      <c r="L69" s="6"/>
      <c r="M69" s="167"/>
      <c r="N69" s="167"/>
      <c r="O69" s="167"/>
      <c r="P69" s="167"/>
      <c r="Q69" s="8">
        <f>VLOOKUP(L69,перечень!$B$3:$C$152,2,FALSE)</f>
        <v>0</v>
      </c>
      <c r="R69" s="162"/>
      <c r="S69" s="7">
        <f t="shared" si="20"/>
        <v>0</v>
      </c>
      <c r="T69" s="9">
        <f t="shared" si="5"/>
        <v>0</v>
      </c>
      <c r="U69" s="203"/>
      <c r="V69" s="217"/>
      <c r="W69" s="209"/>
    </row>
    <row r="70" spans="1:23" s="27" customFormat="1" x14ac:dyDescent="0.25">
      <c r="A70" s="171"/>
      <c r="B70" s="251"/>
      <c r="C70" s="180"/>
      <c r="D70" s="155"/>
      <c r="E70" s="51"/>
      <c r="F70" s="167"/>
      <c r="G70" s="167"/>
      <c r="H70" s="167"/>
      <c r="I70" s="167"/>
      <c r="J70" s="52">
        <v>8.6</v>
      </c>
      <c r="K70" s="243"/>
      <c r="L70" s="51"/>
      <c r="M70" s="167"/>
      <c r="N70" s="167"/>
      <c r="O70" s="167"/>
      <c r="P70" s="167"/>
      <c r="Q70" s="55"/>
      <c r="R70" s="243"/>
      <c r="S70" s="52">
        <f t="shared" si="20"/>
        <v>0</v>
      </c>
      <c r="T70" s="56"/>
      <c r="U70" s="244"/>
      <c r="V70" s="217"/>
      <c r="W70" s="209"/>
    </row>
    <row r="71" spans="1:23" s="27" customFormat="1" x14ac:dyDescent="0.25">
      <c r="A71" s="171"/>
      <c r="B71" s="251"/>
      <c r="C71" s="180"/>
      <c r="D71" s="155"/>
      <c r="E71" s="51"/>
      <c r="F71" s="167"/>
      <c r="G71" s="167"/>
      <c r="H71" s="167"/>
      <c r="I71" s="167"/>
      <c r="J71" s="52">
        <v>0.5</v>
      </c>
      <c r="K71" s="243"/>
      <c r="L71" s="51"/>
      <c r="M71" s="167"/>
      <c r="N71" s="167"/>
      <c r="O71" s="167"/>
      <c r="P71" s="167"/>
      <c r="Q71" s="55"/>
      <c r="R71" s="243"/>
      <c r="S71" s="52">
        <f t="shared" si="20"/>
        <v>0</v>
      </c>
      <c r="T71" s="56"/>
      <c r="U71" s="244"/>
      <c r="V71" s="217"/>
      <c r="W71" s="209"/>
    </row>
    <row r="72" spans="1:23" s="27" customFormat="1" ht="15.75" thickBot="1" x14ac:dyDescent="0.3">
      <c r="A72" s="171"/>
      <c r="B72" s="251"/>
      <c r="C72" s="181"/>
      <c r="D72" s="156"/>
      <c r="E72" s="10"/>
      <c r="F72" s="168"/>
      <c r="G72" s="168"/>
      <c r="H72" s="168"/>
      <c r="I72" s="168"/>
      <c r="J72" s="11">
        <v>10</v>
      </c>
      <c r="K72" s="163"/>
      <c r="L72" s="10"/>
      <c r="M72" s="168"/>
      <c r="N72" s="168"/>
      <c r="O72" s="168"/>
      <c r="P72" s="168"/>
      <c r="Q72" s="12">
        <f>VLOOKUP(L72,перечень!$B$3:$C$152,2,FALSE)</f>
        <v>0</v>
      </c>
      <c r="R72" s="163"/>
      <c r="S72" s="11">
        <f t="shared" si="20"/>
        <v>0</v>
      </c>
      <c r="T72" s="13">
        <f t="shared" si="5"/>
        <v>0</v>
      </c>
      <c r="U72" s="204"/>
      <c r="V72" s="217"/>
      <c r="W72" s="209"/>
    </row>
    <row r="73" spans="1:23" s="27" customFormat="1" ht="15.75" thickTop="1" x14ac:dyDescent="0.25">
      <c r="A73" s="171"/>
      <c r="B73" s="251"/>
      <c r="C73" s="264"/>
      <c r="D73" s="248"/>
      <c r="E73" s="2"/>
      <c r="F73" s="166"/>
      <c r="G73" s="166"/>
      <c r="H73" s="166"/>
      <c r="I73" s="166">
        <f t="shared" ref="I73" si="21">(F73*4)+(G73*9)+(H73*4)</f>
        <v>0</v>
      </c>
      <c r="J73" s="3">
        <v>100</v>
      </c>
      <c r="K73" s="199">
        <v>100</v>
      </c>
      <c r="L73" s="6"/>
      <c r="M73" s="166">
        <f>$R$73/$K$73*F73</f>
        <v>0</v>
      </c>
      <c r="N73" s="166">
        <f>$R$73/$K$73*G73</f>
        <v>0</v>
      </c>
      <c r="O73" s="166">
        <f>$R$73/$K$73*H73</f>
        <v>0</v>
      </c>
      <c r="P73" s="166">
        <f t="shared" ref="P73" si="22">(M73*4)+(N73*9)+(O73*4)</f>
        <v>0</v>
      </c>
      <c r="Q73" s="4"/>
      <c r="R73" s="199"/>
      <c r="S73" s="3">
        <f>$R$73*J73/$K$73</f>
        <v>0</v>
      </c>
      <c r="T73" s="5">
        <f t="shared" si="5"/>
        <v>0</v>
      </c>
      <c r="U73" s="202">
        <f>SUM(T73:T75)</f>
        <v>0</v>
      </c>
      <c r="V73" s="217"/>
      <c r="W73" s="209"/>
    </row>
    <row r="74" spans="1:23" s="27" customFormat="1" x14ac:dyDescent="0.25">
      <c r="A74" s="171"/>
      <c r="B74" s="251"/>
      <c r="C74" s="265"/>
      <c r="D74" s="249"/>
      <c r="E74" s="6"/>
      <c r="F74" s="167"/>
      <c r="G74" s="167"/>
      <c r="H74" s="167"/>
      <c r="I74" s="167"/>
      <c r="J74" s="7">
        <v>10</v>
      </c>
      <c r="K74" s="200"/>
      <c r="L74" s="6"/>
      <c r="M74" s="167"/>
      <c r="N74" s="167"/>
      <c r="O74" s="167"/>
      <c r="P74" s="167"/>
      <c r="Q74" s="8"/>
      <c r="R74" s="200"/>
      <c r="S74" s="7">
        <f>$R$73*J74/$K$73</f>
        <v>0</v>
      </c>
      <c r="T74" s="9">
        <f t="shared" si="5"/>
        <v>0</v>
      </c>
      <c r="U74" s="203"/>
      <c r="V74" s="217"/>
      <c r="W74" s="209"/>
    </row>
    <row r="75" spans="1:23" s="27" customFormat="1" ht="15.75" thickBot="1" x14ac:dyDescent="0.3">
      <c r="A75" s="171"/>
      <c r="B75" s="251"/>
      <c r="C75" s="266"/>
      <c r="D75" s="250"/>
      <c r="E75" s="10"/>
      <c r="F75" s="168"/>
      <c r="G75" s="168"/>
      <c r="H75" s="168"/>
      <c r="I75" s="168"/>
      <c r="J75" s="11">
        <v>10</v>
      </c>
      <c r="K75" s="201"/>
      <c r="L75" s="10"/>
      <c r="M75" s="168"/>
      <c r="N75" s="168"/>
      <c r="O75" s="168"/>
      <c r="P75" s="168"/>
      <c r="Q75" s="12"/>
      <c r="R75" s="201"/>
      <c r="S75" s="11">
        <f>$R$73*J75/$K$73</f>
        <v>0</v>
      </c>
      <c r="T75" s="13">
        <f t="shared" si="5"/>
        <v>0</v>
      </c>
      <c r="U75" s="204"/>
      <c r="V75" s="217"/>
      <c r="W75" s="209"/>
    </row>
    <row r="76" spans="1:23" s="27" customFormat="1" ht="16.5" thickTop="1" thickBot="1" x14ac:dyDescent="0.3">
      <c r="A76" s="171"/>
      <c r="B76" s="251"/>
      <c r="C76" s="14"/>
      <c r="D76" s="31"/>
      <c r="E76" s="15"/>
      <c r="F76" s="42"/>
      <c r="G76" s="42"/>
      <c r="H76" s="42"/>
      <c r="I76" s="42">
        <f>(F76*4)+(G76*9)+(H76*4)</f>
        <v>0</v>
      </c>
      <c r="J76" s="16">
        <v>100</v>
      </c>
      <c r="K76" s="17">
        <v>100</v>
      </c>
      <c r="L76" s="6"/>
      <c r="M76" s="42">
        <f>$R$76/$K$76*F76</f>
        <v>0</v>
      </c>
      <c r="N76" s="42">
        <f>$R$76/$K$76*G76</f>
        <v>0</v>
      </c>
      <c r="O76" s="42">
        <f>$R$76/$K$76*H76</f>
        <v>0</v>
      </c>
      <c r="P76" s="42">
        <f>(M76*4)+(N76*9)+(O76*4)</f>
        <v>0</v>
      </c>
      <c r="Q76" s="18"/>
      <c r="R76" s="17"/>
      <c r="S76" s="16">
        <f>$R$76*J76/$K$76</f>
        <v>0</v>
      </c>
      <c r="T76" s="19">
        <f t="shared" si="5"/>
        <v>0</v>
      </c>
      <c r="U76" s="43">
        <f>SUM(T76)</f>
        <v>0</v>
      </c>
      <c r="V76" s="217"/>
      <c r="W76" s="209"/>
    </row>
    <row r="77" spans="1:23" s="27" customFormat="1" ht="16.5" thickTop="1" thickBot="1" x14ac:dyDescent="0.3">
      <c r="A77" s="171"/>
      <c r="B77" s="189"/>
      <c r="C77" s="14"/>
      <c r="D77" s="31"/>
      <c r="E77" s="15"/>
      <c r="F77" s="42"/>
      <c r="G77" s="42"/>
      <c r="H77" s="42"/>
      <c r="I77" s="42">
        <f>(F77*4)+(G77*9)+(H77*4)</f>
        <v>0</v>
      </c>
      <c r="J77" s="16">
        <v>100</v>
      </c>
      <c r="K77" s="17">
        <v>100</v>
      </c>
      <c r="L77" s="15"/>
      <c r="M77" s="42">
        <f>$R$77/$K$77*F77</f>
        <v>0</v>
      </c>
      <c r="N77" s="42">
        <f>$R$77/$K$77*G77</f>
        <v>0</v>
      </c>
      <c r="O77" s="42">
        <f>$R$77/$K$77*H77</f>
        <v>0</v>
      </c>
      <c r="P77" s="42">
        <f>(M77*4)+(N77*9)+(O77*4)</f>
        <v>0</v>
      </c>
      <c r="Q77" s="18"/>
      <c r="R77" s="17"/>
      <c r="S77" s="16">
        <f>$R$77*J77/$K$77</f>
        <v>0</v>
      </c>
      <c r="T77" s="19">
        <f t="shared" si="5"/>
        <v>0</v>
      </c>
      <c r="U77" s="43">
        <f>SUM(T77)</f>
        <v>0</v>
      </c>
      <c r="V77" s="214"/>
      <c r="W77" s="210"/>
    </row>
    <row r="78" spans="1:23" s="27" customFormat="1" ht="15.75" customHeight="1" thickTop="1" x14ac:dyDescent="0.25">
      <c r="A78" s="171"/>
      <c r="B78" s="185" t="s">
        <v>83</v>
      </c>
      <c r="C78" s="179"/>
      <c r="D78" s="248"/>
      <c r="E78" s="2"/>
      <c r="F78" s="166"/>
      <c r="G78" s="166"/>
      <c r="H78" s="166"/>
      <c r="I78" s="166">
        <f>(F78*4)+(G78*9)+(H78*4)</f>
        <v>0</v>
      </c>
      <c r="J78" s="3">
        <v>5.2</v>
      </c>
      <c r="K78" s="199">
        <v>150</v>
      </c>
      <c r="L78" s="2"/>
      <c r="M78" s="166">
        <f>$R$78/$K$78*F78</f>
        <v>0</v>
      </c>
      <c r="N78" s="166">
        <f>$R$78/$K$78*G78</f>
        <v>0</v>
      </c>
      <c r="O78" s="166">
        <f>$R$78/$K$78*H78</f>
        <v>0</v>
      </c>
      <c r="P78" s="166">
        <f t="shared" ref="P78" si="23">(M78*4)+(N78*9)+(O78*4)</f>
        <v>0</v>
      </c>
      <c r="Q78" s="4"/>
      <c r="R78" s="161"/>
      <c r="S78" s="3">
        <f t="shared" ref="S78:S80" si="24">$R$78*J78/$K$78</f>
        <v>0</v>
      </c>
      <c r="T78" s="5">
        <f t="shared" si="5"/>
        <v>0</v>
      </c>
      <c r="U78" s="202">
        <f>SUM(T78:T80)</f>
        <v>0</v>
      </c>
      <c r="V78" s="213">
        <f>SUM(U78:U91)</f>
        <v>0</v>
      </c>
      <c r="W78" s="208">
        <f>SUM(P78:P91)</f>
        <v>0</v>
      </c>
    </row>
    <row r="79" spans="1:23" s="27" customFormat="1" x14ac:dyDescent="0.25">
      <c r="A79" s="171"/>
      <c r="B79" s="186"/>
      <c r="C79" s="180"/>
      <c r="D79" s="249"/>
      <c r="E79" s="6"/>
      <c r="F79" s="167"/>
      <c r="G79" s="167"/>
      <c r="H79" s="167"/>
      <c r="I79" s="167"/>
      <c r="J79" s="7">
        <v>16.100000000000001</v>
      </c>
      <c r="K79" s="200"/>
      <c r="L79" s="6"/>
      <c r="M79" s="167"/>
      <c r="N79" s="167"/>
      <c r="O79" s="167"/>
      <c r="P79" s="167"/>
      <c r="Q79" s="8"/>
      <c r="R79" s="162"/>
      <c r="S79" s="7">
        <f t="shared" si="24"/>
        <v>0</v>
      </c>
      <c r="T79" s="9">
        <f t="shared" si="5"/>
        <v>0</v>
      </c>
      <c r="U79" s="203"/>
      <c r="V79" s="217"/>
      <c r="W79" s="209"/>
    </row>
    <row r="80" spans="1:23" s="27" customFormat="1" ht="15.75" thickBot="1" x14ac:dyDescent="0.3">
      <c r="A80" s="171"/>
      <c r="B80" s="186"/>
      <c r="C80" s="181"/>
      <c r="D80" s="250"/>
      <c r="E80" s="6"/>
      <c r="F80" s="168"/>
      <c r="G80" s="168"/>
      <c r="H80" s="168"/>
      <c r="I80" s="168"/>
      <c r="J80" s="11">
        <v>10</v>
      </c>
      <c r="K80" s="201"/>
      <c r="L80" s="6"/>
      <c r="M80" s="167"/>
      <c r="N80" s="167"/>
      <c r="O80" s="167"/>
      <c r="P80" s="167"/>
      <c r="Q80" s="8"/>
      <c r="R80" s="162"/>
      <c r="S80" s="7">
        <f t="shared" si="24"/>
        <v>0</v>
      </c>
      <c r="T80" s="9">
        <f t="shared" si="5"/>
        <v>0</v>
      </c>
      <c r="U80" s="203"/>
      <c r="V80" s="217"/>
      <c r="W80" s="209"/>
    </row>
    <row r="81" spans="1:23" s="27" customFormat="1" ht="15.75" thickTop="1" x14ac:dyDescent="0.25">
      <c r="A81" s="171"/>
      <c r="B81" s="186"/>
      <c r="C81" s="182"/>
      <c r="D81" s="158"/>
      <c r="E81" s="2"/>
      <c r="F81" s="166"/>
      <c r="G81" s="166"/>
      <c r="H81" s="166"/>
      <c r="I81" s="166">
        <f t="shared" si="18"/>
        <v>0</v>
      </c>
      <c r="J81" s="3">
        <v>100</v>
      </c>
      <c r="K81" s="161">
        <v>100</v>
      </c>
      <c r="L81" s="2"/>
      <c r="M81" s="166">
        <f>$R$81/$K$81*F81</f>
        <v>0</v>
      </c>
      <c r="N81" s="166">
        <f>$R$81/$K$81*G81</f>
        <v>0</v>
      </c>
      <c r="O81" s="166">
        <f>$R$81/$K$81*H81</f>
        <v>0</v>
      </c>
      <c r="P81" s="166">
        <f t="shared" ref="P81" si="25">(M81*4)+(N81*9)+(O81*4)</f>
        <v>0</v>
      </c>
      <c r="Q81" s="4"/>
      <c r="R81" s="161"/>
      <c r="S81" s="3">
        <f t="shared" ref="S81:S86" si="26">$R$81*J81/$K$81</f>
        <v>0</v>
      </c>
      <c r="T81" s="5">
        <f t="shared" si="5"/>
        <v>0</v>
      </c>
      <c r="U81" s="202">
        <f>SUM(T81:T86)</f>
        <v>0</v>
      </c>
      <c r="V81" s="217"/>
      <c r="W81" s="209"/>
    </row>
    <row r="82" spans="1:23" s="27" customFormat="1" x14ac:dyDescent="0.25">
      <c r="A82" s="171"/>
      <c r="B82" s="186"/>
      <c r="C82" s="183"/>
      <c r="D82" s="159"/>
      <c r="E82" s="6"/>
      <c r="F82" s="167"/>
      <c r="G82" s="167"/>
      <c r="H82" s="167"/>
      <c r="I82" s="167"/>
      <c r="J82" s="7">
        <v>10</v>
      </c>
      <c r="K82" s="162"/>
      <c r="L82" s="6">
        <v>0</v>
      </c>
      <c r="M82" s="167"/>
      <c r="N82" s="167"/>
      <c r="O82" s="167"/>
      <c r="P82" s="167"/>
      <c r="Q82" s="8">
        <f>VLOOKUP(L82,перечень!$B$3:$C$152,2,FALSE)</f>
        <v>0</v>
      </c>
      <c r="R82" s="162"/>
      <c r="S82" s="7">
        <f t="shared" si="26"/>
        <v>0</v>
      </c>
      <c r="T82" s="9">
        <f t="shared" si="5"/>
        <v>0</v>
      </c>
      <c r="U82" s="203"/>
      <c r="V82" s="217"/>
      <c r="W82" s="209"/>
    </row>
    <row r="83" spans="1:23" s="27" customFormat="1" x14ac:dyDescent="0.25">
      <c r="A83" s="171"/>
      <c r="B83" s="186"/>
      <c r="C83" s="183"/>
      <c r="D83" s="159"/>
      <c r="E83" s="6"/>
      <c r="F83" s="167"/>
      <c r="G83" s="167"/>
      <c r="H83" s="167"/>
      <c r="I83" s="167"/>
      <c r="J83" s="7">
        <v>10</v>
      </c>
      <c r="K83" s="162"/>
      <c r="L83" s="6">
        <v>0</v>
      </c>
      <c r="M83" s="167"/>
      <c r="N83" s="167"/>
      <c r="O83" s="167"/>
      <c r="P83" s="167"/>
      <c r="Q83" s="8">
        <f>VLOOKUP(L83,перечень!$B$3:$C$152,2,FALSE)</f>
        <v>0</v>
      </c>
      <c r="R83" s="162"/>
      <c r="S83" s="7">
        <f t="shared" si="26"/>
        <v>0</v>
      </c>
      <c r="T83" s="9">
        <f t="shared" si="5"/>
        <v>0</v>
      </c>
      <c r="U83" s="203"/>
      <c r="V83" s="217"/>
      <c r="W83" s="209"/>
    </row>
    <row r="84" spans="1:23" s="27" customFormat="1" x14ac:dyDescent="0.25">
      <c r="A84" s="171"/>
      <c r="B84" s="186"/>
      <c r="C84" s="183"/>
      <c r="D84" s="159"/>
      <c r="E84" s="6"/>
      <c r="F84" s="167"/>
      <c r="G84" s="167"/>
      <c r="H84" s="167"/>
      <c r="I84" s="167"/>
      <c r="J84" s="7">
        <v>10</v>
      </c>
      <c r="K84" s="162"/>
      <c r="L84" s="6">
        <v>0</v>
      </c>
      <c r="M84" s="167"/>
      <c r="N84" s="167"/>
      <c r="O84" s="167"/>
      <c r="P84" s="167"/>
      <c r="Q84" s="8">
        <f>VLOOKUP(L84,перечень!$B$3:$C$152,2,FALSE)</f>
        <v>0</v>
      </c>
      <c r="R84" s="162"/>
      <c r="S84" s="7">
        <f t="shared" si="26"/>
        <v>0</v>
      </c>
      <c r="T84" s="9">
        <f t="shared" ref="T84:T91" si="27">Q84/1000*S84</f>
        <v>0</v>
      </c>
      <c r="U84" s="203"/>
      <c r="V84" s="217"/>
      <c r="W84" s="209"/>
    </row>
    <row r="85" spans="1:23" s="27" customFormat="1" x14ac:dyDescent="0.25">
      <c r="A85" s="171"/>
      <c r="B85" s="186"/>
      <c r="C85" s="183"/>
      <c r="D85" s="159"/>
      <c r="E85" s="6"/>
      <c r="F85" s="167"/>
      <c r="G85" s="167"/>
      <c r="H85" s="167"/>
      <c r="I85" s="167"/>
      <c r="J85" s="7">
        <v>10</v>
      </c>
      <c r="K85" s="162"/>
      <c r="L85" s="6">
        <v>0</v>
      </c>
      <c r="M85" s="167"/>
      <c r="N85" s="167"/>
      <c r="O85" s="167"/>
      <c r="P85" s="167"/>
      <c r="Q85" s="8">
        <f>VLOOKUP(L85,перечень!$B$3:$C$152,2,FALSE)</f>
        <v>0</v>
      </c>
      <c r="R85" s="162"/>
      <c r="S85" s="7">
        <f t="shared" si="26"/>
        <v>0</v>
      </c>
      <c r="T85" s="9">
        <f t="shared" si="27"/>
        <v>0</v>
      </c>
      <c r="U85" s="203"/>
      <c r="V85" s="217"/>
      <c r="W85" s="209"/>
    </row>
    <row r="86" spans="1:23" s="27" customFormat="1" ht="15.75" thickBot="1" x14ac:dyDescent="0.3">
      <c r="A86" s="171"/>
      <c r="B86" s="186"/>
      <c r="C86" s="184"/>
      <c r="D86" s="160"/>
      <c r="E86" s="10"/>
      <c r="F86" s="168"/>
      <c r="G86" s="168"/>
      <c r="H86" s="168"/>
      <c r="I86" s="168"/>
      <c r="J86" s="11">
        <v>10</v>
      </c>
      <c r="K86" s="163"/>
      <c r="L86" s="10">
        <v>0</v>
      </c>
      <c r="M86" s="168"/>
      <c r="N86" s="168"/>
      <c r="O86" s="168"/>
      <c r="P86" s="168"/>
      <c r="Q86" s="12">
        <f>VLOOKUP(L86,перечень!$B$3:$C$152,2,FALSE)</f>
        <v>0</v>
      </c>
      <c r="R86" s="163"/>
      <c r="S86" s="11">
        <f t="shared" si="26"/>
        <v>0</v>
      </c>
      <c r="T86" s="13">
        <f t="shared" si="27"/>
        <v>0</v>
      </c>
      <c r="U86" s="204"/>
      <c r="V86" s="217"/>
      <c r="W86" s="209"/>
    </row>
    <row r="87" spans="1:23" s="27" customFormat="1" ht="15.75" thickTop="1" x14ac:dyDescent="0.25">
      <c r="A87" s="171"/>
      <c r="B87" s="186"/>
      <c r="C87" s="182" t="s">
        <v>5</v>
      </c>
      <c r="D87" s="28"/>
      <c r="E87" s="2"/>
      <c r="F87" s="166"/>
      <c r="G87" s="166"/>
      <c r="H87" s="166"/>
      <c r="I87" s="166">
        <f t="shared" si="18"/>
        <v>0</v>
      </c>
      <c r="J87" s="3">
        <v>10</v>
      </c>
      <c r="K87" s="161">
        <v>30</v>
      </c>
      <c r="L87" s="2">
        <v>0</v>
      </c>
      <c r="M87" s="166">
        <f>$R$87/$K$87*F87</f>
        <v>0</v>
      </c>
      <c r="N87" s="166">
        <f>$R$87/$K$87*G87</f>
        <v>0</v>
      </c>
      <c r="O87" s="166">
        <f>$R$87/$K$87*H87</f>
        <v>0</v>
      </c>
      <c r="P87" s="166">
        <f t="shared" ref="P87" si="28">(M87*4)+(N87*9)+(O87*4)</f>
        <v>0</v>
      </c>
      <c r="Q87" s="4">
        <f>VLOOKUP(L87,перечень!$B$3:$C$152,2,FALSE)</f>
        <v>0</v>
      </c>
      <c r="R87" s="161"/>
      <c r="S87" s="3">
        <f>$R$87*J87/$K$87</f>
        <v>0</v>
      </c>
      <c r="T87" s="5">
        <f t="shared" si="27"/>
        <v>0</v>
      </c>
      <c r="U87" s="202">
        <f>SUM(T87:T89)</f>
        <v>0</v>
      </c>
      <c r="V87" s="217"/>
      <c r="W87" s="209"/>
    </row>
    <row r="88" spans="1:23" s="27" customFormat="1" x14ac:dyDescent="0.25">
      <c r="A88" s="171"/>
      <c r="B88" s="186"/>
      <c r="C88" s="183"/>
      <c r="D88" s="29"/>
      <c r="E88" s="6"/>
      <c r="F88" s="167"/>
      <c r="G88" s="167"/>
      <c r="H88" s="167"/>
      <c r="I88" s="167"/>
      <c r="J88" s="7">
        <v>10</v>
      </c>
      <c r="K88" s="162"/>
      <c r="L88" s="6">
        <v>0</v>
      </c>
      <c r="M88" s="167"/>
      <c r="N88" s="167"/>
      <c r="O88" s="167"/>
      <c r="P88" s="167"/>
      <c r="Q88" s="8">
        <f>VLOOKUP(L88,перечень!$B$3:$C$152,2,FALSE)</f>
        <v>0</v>
      </c>
      <c r="R88" s="162"/>
      <c r="S88" s="7">
        <f>$R$87*J88/$K$87</f>
        <v>0</v>
      </c>
      <c r="T88" s="9">
        <f t="shared" si="27"/>
        <v>0</v>
      </c>
      <c r="U88" s="203"/>
      <c r="V88" s="217"/>
      <c r="W88" s="209"/>
    </row>
    <row r="89" spans="1:23" s="27" customFormat="1" ht="15.75" thickBot="1" x14ac:dyDescent="0.3">
      <c r="A89" s="171"/>
      <c r="B89" s="186"/>
      <c r="C89" s="184"/>
      <c r="D89" s="30"/>
      <c r="E89" s="10"/>
      <c r="F89" s="168"/>
      <c r="G89" s="168"/>
      <c r="H89" s="168"/>
      <c r="I89" s="168"/>
      <c r="J89" s="11">
        <v>10</v>
      </c>
      <c r="K89" s="163"/>
      <c r="L89" s="10">
        <v>0</v>
      </c>
      <c r="M89" s="168"/>
      <c r="N89" s="168"/>
      <c r="O89" s="168"/>
      <c r="P89" s="168"/>
      <c r="Q89" s="12">
        <f>VLOOKUP(L89,перечень!$B$3:$C$152,2,FALSE)</f>
        <v>0</v>
      </c>
      <c r="R89" s="163"/>
      <c r="S89" s="11">
        <f>$R$87*J89/$K$87</f>
        <v>0</v>
      </c>
      <c r="T89" s="13">
        <f t="shared" si="27"/>
        <v>0</v>
      </c>
      <c r="U89" s="204"/>
      <c r="V89" s="217"/>
      <c r="W89" s="209"/>
    </row>
    <row r="90" spans="1:23" s="27" customFormat="1" ht="16.5" thickTop="1" thickBot="1" x14ac:dyDescent="0.3">
      <c r="A90" s="171"/>
      <c r="B90" s="186"/>
      <c r="C90" s="14" t="s">
        <v>6</v>
      </c>
      <c r="D90" s="31"/>
      <c r="E90" s="15"/>
      <c r="F90" s="42"/>
      <c r="G90" s="42"/>
      <c r="H90" s="42"/>
      <c r="I90" s="42">
        <f t="shared" si="18"/>
        <v>0</v>
      </c>
      <c r="J90" s="16">
        <v>10</v>
      </c>
      <c r="K90" s="17">
        <v>10</v>
      </c>
      <c r="L90" s="15">
        <v>0</v>
      </c>
      <c r="M90" s="42">
        <f>$R$90/$K$90*F90</f>
        <v>0</v>
      </c>
      <c r="N90" s="42">
        <f>$R$90/$K$90*G90</f>
        <v>0</v>
      </c>
      <c r="O90" s="42">
        <f>$R$90/$K$90*H90</f>
        <v>0</v>
      </c>
      <c r="P90" s="42">
        <f t="shared" ref="P90:P91" si="29">(M90*4)+(N90*9)+(O90*4)</f>
        <v>0</v>
      </c>
      <c r="Q90" s="18">
        <f>VLOOKUP(L90,перечень!$B$3:$C$152,2,FALSE)</f>
        <v>0</v>
      </c>
      <c r="R90" s="17"/>
      <c r="S90" s="16">
        <f>$R$90*J90/$K$90</f>
        <v>0</v>
      </c>
      <c r="T90" s="19">
        <f t="shared" si="27"/>
        <v>0</v>
      </c>
      <c r="U90" s="43">
        <f>SUM(T90)</f>
        <v>0</v>
      </c>
      <c r="V90" s="217"/>
      <c r="W90" s="209"/>
    </row>
    <row r="91" spans="1:23" s="27" customFormat="1" ht="16.5" thickTop="1" thickBot="1" x14ac:dyDescent="0.3">
      <c r="A91" s="172"/>
      <c r="B91" s="187"/>
      <c r="C91" s="14" t="s">
        <v>78</v>
      </c>
      <c r="D91" s="31"/>
      <c r="E91" s="15"/>
      <c r="F91" s="42"/>
      <c r="G91" s="42"/>
      <c r="H91" s="42"/>
      <c r="I91" s="42">
        <f t="shared" si="18"/>
        <v>0</v>
      </c>
      <c r="J91" s="16">
        <v>10</v>
      </c>
      <c r="K91" s="17">
        <v>10</v>
      </c>
      <c r="L91" s="15">
        <v>0</v>
      </c>
      <c r="M91" s="42">
        <f>$R$91/$K$91*F91</f>
        <v>0</v>
      </c>
      <c r="N91" s="42">
        <f>$R$91/$K$91*G91</f>
        <v>0</v>
      </c>
      <c r="O91" s="42">
        <f>$R$91/$K$91*H91</f>
        <v>0</v>
      </c>
      <c r="P91" s="42">
        <f t="shared" si="29"/>
        <v>0</v>
      </c>
      <c r="Q91" s="18">
        <f>VLOOKUP(L91,перечень!$B$3:$C$152,2,FALSE)</f>
        <v>0</v>
      </c>
      <c r="R91" s="17"/>
      <c r="S91" s="16">
        <f>$R$91*J91/$K$91</f>
        <v>0</v>
      </c>
      <c r="T91" s="19">
        <f t="shared" si="27"/>
        <v>0</v>
      </c>
      <c r="U91" s="43">
        <f>SUM(T91)</f>
        <v>0</v>
      </c>
      <c r="V91" s="214"/>
      <c r="W91" s="210"/>
    </row>
    <row r="92" spans="1:23" ht="15.75" thickTop="1" x14ac:dyDescent="0.25"/>
  </sheetData>
  <mergeCells count="234">
    <mergeCell ref="C62:C64"/>
    <mergeCell ref="D62:D64"/>
    <mergeCell ref="F62:F64"/>
    <mergeCell ref="G62:G64"/>
    <mergeCell ref="H62:H64"/>
    <mergeCell ref="I62:I64"/>
    <mergeCell ref="K62:K64"/>
    <mergeCell ref="K81:K86"/>
    <mergeCell ref="M87:M89"/>
    <mergeCell ref="D81:D86"/>
    <mergeCell ref="G73:G75"/>
    <mergeCell ref="H73:H75"/>
    <mergeCell ref="I73:I75"/>
    <mergeCell ref="N87:N89"/>
    <mergeCell ref="O87:O89"/>
    <mergeCell ref="P87:P89"/>
    <mergeCell ref="R87:R89"/>
    <mergeCell ref="U87:U89"/>
    <mergeCell ref="C87:C89"/>
    <mergeCell ref="F87:F89"/>
    <mergeCell ref="G87:G89"/>
    <mergeCell ref="H87:H89"/>
    <mergeCell ref="I87:I89"/>
    <mergeCell ref="K87:K89"/>
    <mergeCell ref="V78:V91"/>
    <mergeCell ref="W78:W91"/>
    <mergeCell ref="U73:U75"/>
    <mergeCell ref="B78:B91"/>
    <mergeCell ref="M78:M80"/>
    <mergeCell ref="N78:N80"/>
    <mergeCell ref="K73:K75"/>
    <mergeCell ref="M73:M75"/>
    <mergeCell ref="N73:N75"/>
    <mergeCell ref="O73:O75"/>
    <mergeCell ref="P73:P75"/>
    <mergeCell ref="R73:R75"/>
    <mergeCell ref="B62:B77"/>
    <mergeCell ref="M81:M86"/>
    <mergeCell ref="N81:N86"/>
    <mergeCell ref="O81:O86"/>
    <mergeCell ref="P81:P86"/>
    <mergeCell ref="R81:R86"/>
    <mergeCell ref="U81:U86"/>
    <mergeCell ref="C81:C86"/>
    <mergeCell ref="F81:F86"/>
    <mergeCell ref="G81:G86"/>
    <mergeCell ref="H81:H86"/>
    <mergeCell ref="I81:I86"/>
    <mergeCell ref="O78:O80"/>
    <mergeCell ref="P78:P80"/>
    <mergeCell ref="R78:R80"/>
    <mergeCell ref="U78:U80"/>
    <mergeCell ref="C78:C80"/>
    <mergeCell ref="D78:D80"/>
    <mergeCell ref="F78:F80"/>
    <mergeCell ref="G78:G80"/>
    <mergeCell ref="H78:H80"/>
    <mergeCell ref="I78:I80"/>
    <mergeCell ref="K78:K80"/>
    <mergeCell ref="U62:U64"/>
    <mergeCell ref="V62:V77"/>
    <mergeCell ref="W62:W77"/>
    <mergeCell ref="C65:C72"/>
    <mergeCell ref="F65:F72"/>
    <mergeCell ref="G65:G72"/>
    <mergeCell ref="H65:H72"/>
    <mergeCell ref="I65:I72"/>
    <mergeCell ref="K65:K72"/>
    <mergeCell ref="M65:M72"/>
    <mergeCell ref="M62:M64"/>
    <mergeCell ref="N62:N64"/>
    <mergeCell ref="O62:O64"/>
    <mergeCell ref="P62:P64"/>
    <mergeCell ref="R62:R64"/>
    <mergeCell ref="N65:N72"/>
    <mergeCell ref="O65:O72"/>
    <mergeCell ref="P65:P72"/>
    <mergeCell ref="D65:D72"/>
    <mergeCell ref="D73:D75"/>
    <mergeCell ref="R65:R72"/>
    <mergeCell ref="U65:U72"/>
    <mergeCell ref="C73:C75"/>
    <mergeCell ref="F73:F75"/>
    <mergeCell ref="M59:M61"/>
    <mergeCell ref="N59:N61"/>
    <mergeCell ref="O59:O61"/>
    <mergeCell ref="P59:P61"/>
    <mergeCell ref="R59:R61"/>
    <mergeCell ref="U59:U61"/>
    <mergeCell ref="C59:C61"/>
    <mergeCell ref="F59:F61"/>
    <mergeCell ref="G59:G61"/>
    <mergeCell ref="H59:H61"/>
    <mergeCell ref="I59:I61"/>
    <mergeCell ref="K59:K61"/>
    <mergeCell ref="D59:D61"/>
    <mergeCell ref="U48:U53"/>
    <mergeCell ref="C48:C53"/>
    <mergeCell ref="F48:F53"/>
    <mergeCell ref="G48:G53"/>
    <mergeCell ref="H48:H53"/>
    <mergeCell ref="I48:I53"/>
    <mergeCell ref="K48:K53"/>
    <mergeCell ref="D40:D47"/>
    <mergeCell ref="K54:K56"/>
    <mergeCell ref="D54:D56"/>
    <mergeCell ref="H54:H56"/>
    <mergeCell ref="I54:I56"/>
    <mergeCell ref="D48:D53"/>
    <mergeCell ref="P32:P39"/>
    <mergeCell ref="R32:R39"/>
    <mergeCell ref="U32:U39"/>
    <mergeCell ref="U26:U31"/>
    <mergeCell ref="V26:V61"/>
    <mergeCell ref="W26:W61"/>
    <mergeCell ref="N26:N31"/>
    <mergeCell ref="O26:O31"/>
    <mergeCell ref="P26:P31"/>
    <mergeCell ref="R26:R31"/>
    <mergeCell ref="N40:N47"/>
    <mergeCell ref="O40:O47"/>
    <mergeCell ref="P40:P47"/>
    <mergeCell ref="R40:R47"/>
    <mergeCell ref="U40:U47"/>
    <mergeCell ref="N54:N56"/>
    <mergeCell ref="O54:O56"/>
    <mergeCell ref="P54:P56"/>
    <mergeCell ref="R54:R56"/>
    <mergeCell ref="U54:U56"/>
    <mergeCell ref="N48:N53"/>
    <mergeCell ref="O48:O53"/>
    <mergeCell ref="P48:P53"/>
    <mergeCell ref="R48:R53"/>
    <mergeCell ref="K32:K39"/>
    <mergeCell ref="K26:K31"/>
    <mergeCell ref="M26:M31"/>
    <mergeCell ref="M32:M39"/>
    <mergeCell ref="N32:N39"/>
    <mergeCell ref="O32:O39"/>
    <mergeCell ref="M40:M47"/>
    <mergeCell ref="M54:M56"/>
    <mergeCell ref="K40:K47"/>
    <mergeCell ref="M48:M53"/>
    <mergeCell ref="B26:B61"/>
    <mergeCell ref="C26:C31"/>
    <mergeCell ref="D26:D31"/>
    <mergeCell ref="F26:F31"/>
    <mergeCell ref="G26:G31"/>
    <mergeCell ref="H26:H31"/>
    <mergeCell ref="I26:I31"/>
    <mergeCell ref="C32:C39"/>
    <mergeCell ref="D32:D39"/>
    <mergeCell ref="F32:F39"/>
    <mergeCell ref="G32:G39"/>
    <mergeCell ref="H32:H39"/>
    <mergeCell ref="I32:I39"/>
    <mergeCell ref="C40:C47"/>
    <mergeCell ref="F40:F47"/>
    <mergeCell ref="G40:G47"/>
    <mergeCell ref="H40:H47"/>
    <mergeCell ref="I40:I47"/>
    <mergeCell ref="C54:C56"/>
    <mergeCell ref="F54:F56"/>
    <mergeCell ref="G54:G56"/>
    <mergeCell ref="C19:C21"/>
    <mergeCell ref="F19:F21"/>
    <mergeCell ref="G19:G21"/>
    <mergeCell ref="H19:H21"/>
    <mergeCell ref="I19:I21"/>
    <mergeCell ref="K19:K21"/>
    <mergeCell ref="B24:B25"/>
    <mergeCell ref="V24:V25"/>
    <mergeCell ref="W24:W25"/>
    <mergeCell ref="U5:U10"/>
    <mergeCell ref="V5:V23"/>
    <mergeCell ref="W5:W23"/>
    <mergeCell ref="N5:N10"/>
    <mergeCell ref="O5:O10"/>
    <mergeCell ref="P5:P10"/>
    <mergeCell ref="R5:R10"/>
    <mergeCell ref="M19:M21"/>
    <mergeCell ref="N19:N21"/>
    <mergeCell ref="O19:O21"/>
    <mergeCell ref="P19:P21"/>
    <mergeCell ref="R19:R21"/>
    <mergeCell ref="U19:U21"/>
    <mergeCell ref="M11:M16"/>
    <mergeCell ref="N11:N16"/>
    <mergeCell ref="O11:O16"/>
    <mergeCell ref="P11:P16"/>
    <mergeCell ref="R11:R16"/>
    <mergeCell ref="U11:U16"/>
    <mergeCell ref="A5:A91"/>
    <mergeCell ref="B5:B23"/>
    <mergeCell ref="C5:C10"/>
    <mergeCell ref="D5:D10"/>
    <mergeCell ref="F5:F10"/>
    <mergeCell ref="G5:G10"/>
    <mergeCell ref="H5:H10"/>
    <mergeCell ref="I5:I10"/>
    <mergeCell ref="M3:M4"/>
    <mergeCell ref="B3:C3"/>
    <mergeCell ref="D3:D4"/>
    <mergeCell ref="F3:F4"/>
    <mergeCell ref="G3:G4"/>
    <mergeCell ref="H3:H4"/>
    <mergeCell ref="I3:I4"/>
    <mergeCell ref="C11:C16"/>
    <mergeCell ref="D11:D16"/>
    <mergeCell ref="F11:F16"/>
    <mergeCell ref="G11:G16"/>
    <mergeCell ref="H11:H16"/>
    <mergeCell ref="I11:I16"/>
    <mergeCell ref="K11:K16"/>
    <mergeCell ref="K5:K10"/>
    <mergeCell ref="M5:M10"/>
    <mergeCell ref="E1:K1"/>
    <mergeCell ref="L1:S1"/>
    <mergeCell ref="V1:W1"/>
    <mergeCell ref="E2:E4"/>
    <mergeCell ref="F2:I2"/>
    <mergeCell ref="L2:L4"/>
    <mergeCell ref="M2:P2"/>
    <mergeCell ref="Q2:S2"/>
    <mergeCell ref="J3:J4"/>
    <mergeCell ref="K3:K4"/>
    <mergeCell ref="T3:T4"/>
    <mergeCell ref="U3:U4"/>
    <mergeCell ref="N3:N4"/>
    <mergeCell ref="O3:O4"/>
    <mergeCell ref="Q3:Q4"/>
    <mergeCell ref="R3:R4"/>
    <mergeCell ref="S3:S4"/>
    <mergeCell ref="P3:P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opLeftCell="A46" zoomScale="69" zoomScaleNormal="69" workbookViewId="0">
      <selection activeCell="R52" sqref="R52:R54"/>
    </sheetView>
  </sheetViews>
  <sheetFormatPr defaultRowHeight="15" x14ac:dyDescent="0.25"/>
  <cols>
    <col min="2" max="2" width="15.140625" customWidth="1"/>
    <col min="3" max="3" width="16.28515625" customWidth="1"/>
    <col min="4" max="4" width="13.42578125" customWidth="1"/>
    <col min="5" max="5" width="24.28515625" customWidth="1"/>
    <col min="12" max="12" width="21.42578125" customWidth="1"/>
    <col min="17" max="17" width="12.42578125" customWidth="1"/>
    <col min="22" max="23" width="13.7109375" customWidth="1"/>
  </cols>
  <sheetData>
    <row r="1" spans="1:23" s="27" customFormat="1" ht="16.5" thickTop="1" thickBot="1" x14ac:dyDescent="0.3">
      <c r="E1" s="227" t="s">
        <v>84</v>
      </c>
      <c r="F1" s="228"/>
      <c r="G1" s="228"/>
      <c r="H1" s="228"/>
      <c r="I1" s="228"/>
      <c r="J1" s="228"/>
      <c r="K1" s="229"/>
      <c r="L1" s="227" t="s">
        <v>196</v>
      </c>
      <c r="M1" s="228"/>
      <c r="N1" s="228"/>
      <c r="O1" s="228"/>
      <c r="P1" s="228"/>
      <c r="Q1" s="228"/>
      <c r="R1" s="228"/>
      <c r="S1" s="229"/>
      <c r="V1" s="224" t="s">
        <v>200</v>
      </c>
      <c r="W1" s="225"/>
    </row>
    <row r="2" spans="1:23" s="27" customFormat="1" ht="45.75" thickTop="1" x14ac:dyDescent="0.25">
      <c r="D2" s="39" t="s">
        <v>84</v>
      </c>
      <c r="E2" s="230" t="s">
        <v>22</v>
      </c>
      <c r="F2" s="164" t="s">
        <v>195</v>
      </c>
      <c r="G2" s="165"/>
      <c r="H2" s="165"/>
      <c r="I2" s="226"/>
      <c r="J2" s="40"/>
      <c r="K2" s="41"/>
      <c r="L2" s="235" t="s">
        <v>75</v>
      </c>
      <c r="M2" s="164" t="s">
        <v>195</v>
      </c>
      <c r="N2" s="165"/>
      <c r="O2" s="165"/>
      <c r="P2" s="165"/>
      <c r="Q2" s="236" t="s">
        <v>199</v>
      </c>
      <c r="R2" s="237"/>
      <c r="S2" s="238"/>
      <c r="V2" s="45" t="s">
        <v>201</v>
      </c>
      <c r="W2" s="46" t="s">
        <v>198</v>
      </c>
    </row>
    <row r="3" spans="1:23" s="27" customFormat="1" ht="15.75" thickBot="1" x14ac:dyDescent="0.3">
      <c r="A3" s="1"/>
      <c r="B3" s="157" t="s">
        <v>85</v>
      </c>
      <c r="C3" s="157"/>
      <c r="D3" s="169" t="s">
        <v>93</v>
      </c>
      <c r="E3" s="231"/>
      <c r="F3" s="233" t="s">
        <v>191</v>
      </c>
      <c r="G3" s="233" t="s">
        <v>192</v>
      </c>
      <c r="H3" s="233" t="s">
        <v>193</v>
      </c>
      <c r="I3" s="211" t="s">
        <v>194</v>
      </c>
      <c r="J3" s="193" t="s">
        <v>74</v>
      </c>
      <c r="K3" s="205" t="s">
        <v>88</v>
      </c>
      <c r="L3" s="167"/>
      <c r="M3" s="211" t="s">
        <v>191</v>
      </c>
      <c r="N3" s="211" t="s">
        <v>192</v>
      </c>
      <c r="O3" s="211" t="s">
        <v>193</v>
      </c>
      <c r="P3" s="211" t="s">
        <v>194</v>
      </c>
      <c r="Q3" s="195" t="s">
        <v>86</v>
      </c>
      <c r="R3" s="205" t="s">
        <v>76</v>
      </c>
      <c r="S3" s="193" t="s">
        <v>89</v>
      </c>
      <c r="T3" s="195" t="s">
        <v>87</v>
      </c>
      <c r="U3" s="197" t="s">
        <v>77</v>
      </c>
      <c r="V3" s="47">
        <f>V5+V24+V26+V60+V76</f>
        <v>155.48104666666669</v>
      </c>
      <c r="W3" s="50">
        <f>W5+W24+W26+W60+W76</f>
        <v>1718.1306666666667</v>
      </c>
    </row>
    <row r="4" spans="1:23" s="27" customFormat="1" ht="46.5" thickTop="1" thickBot="1" x14ac:dyDescent="0.3">
      <c r="A4" s="36" t="s">
        <v>94</v>
      </c>
      <c r="B4" s="35" t="s">
        <v>21</v>
      </c>
      <c r="C4" s="37" t="s">
        <v>2</v>
      </c>
      <c r="D4" s="156"/>
      <c r="E4" s="232"/>
      <c r="F4" s="234"/>
      <c r="G4" s="234"/>
      <c r="H4" s="234"/>
      <c r="I4" s="212"/>
      <c r="J4" s="239"/>
      <c r="K4" s="206"/>
      <c r="L4" s="168"/>
      <c r="M4" s="212"/>
      <c r="N4" s="212"/>
      <c r="O4" s="212"/>
      <c r="P4" s="212"/>
      <c r="Q4" s="196"/>
      <c r="R4" s="207"/>
      <c r="S4" s="194"/>
      <c r="T4" s="196"/>
      <c r="U4" s="198"/>
      <c r="V4" s="38" t="s">
        <v>190</v>
      </c>
      <c r="W4" s="44" t="s">
        <v>197</v>
      </c>
    </row>
    <row r="5" spans="1:23" s="27" customFormat="1" ht="14.25" customHeight="1" thickTop="1" x14ac:dyDescent="0.25">
      <c r="A5" s="170" t="s">
        <v>95</v>
      </c>
      <c r="B5" s="185" t="s">
        <v>7</v>
      </c>
      <c r="C5" s="179" t="s">
        <v>348</v>
      </c>
      <c r="D5" s="154" t="s">
        <v>421</v>
      </c>
      <c r="E5" s="2" t="s">
        <v>150</v>
      </c>
      <c r="F5" s="166">
        <v>27.5</v>
      </c>
      <c r="G5" s="166">
        <v>22.7</v>
      </c>
      <c r="H5" s="166">
        <v>89.3</v>
      </c>
      <c r="I5" s="166">
        <f>(F5*4)+(G5*9)+(H5*4)</f>
        <v>671.5</v>
      </c>
      <c r="J5" s="3">
        <v>80</v>
      </c>
      <c r="K5" s="161">
        <v>1000</v>
      </c>
      <c r="L5" s="2" t="s">
        <v>150</v>
      </c>
      <c r="M5" s="166">
        <f>$R$5/$K$5*F5</f>
        <v>5.5</v>
      </c>
      <c r="N5" s="166">
        <f>$R$5/$K$5*G5</f>
        <v>4.54</v>
      </c>
      <c r="O5" s="166">
        <f>$R$5/$K$5*H5</f>
        <v>17.86</v>
      </c>
      <c r="P5" s="166">
        <f>(M5*4)+(N5*9)+(O5*4)</f>
        <v>134.30000000000001</v>
      </c>
      <c r="Q5" s="4">
        <f>VLOOKUP(L5,перечень!$B$3:$C$152,2,FALSE)</f>
        <v>70</v>
      </c>
      <c r="R5" s="161">
        <v>200</v>
      </c>
      <c r="S5" s="3">
        <f t="shared" ref="S5:S10" si="0">$R$5*J5/$K$5</f>
        <v>16</v>
      </c>
      <c r="T5" s="5">
        <f>Q5/1000*S5</f>
        <v>1.1200000000000001</v>
      </c>
      <c r="U5" s="202">
        <f>SUM(T5:T10)</f>
        <v>11.404199999999999</v>
      </c>
      <c r="V5" s="213">
        <f>SUM(U5:U23)</f>
        <v>53.174699999999994</v>
      </c>
      <c r="W5" s="208">
        <f>SUM(P5:P23)</f>
        <v>496.988</v>
      </c>
    </row>
    <row r="6" spans="1:23" s="27" customFormat="1" x14ac:dyDescent="0.25">
      <c r="A6" s="171"/>
      <c r="B6" s="186"/>
      <c r="C6" s="180"/>
      <c r="D6" s="155"/>
      <c r="E6" s="6" t="s">
        <v>117</v>
      </c>
      <c r="F6" s="167"/>
      <c r="G6" s="167"/>
      <c r="H6" s="167"/>
      <c r="I6" s="167"/>
      <c r="J6" s="7">
        <v>700</v>
      </c>
      <c r="K6" s="162"/>
      <c r="L6" s="6" t="s">
        <v>117</v>
      </c>
      <c r="M6" s="167"/>
      <c r="N6" s="167"/>
      <c r="O6" s="167"/>
      <c r="P6" s="167"/>
      <c r="Q6" s="8">
        <f>VLOOKUP(L6,перечень!$B$3:$C$152,2,FALSE)</f>
        <v>61.85</v>
      </c>
      <c r="R6" s="162"/>
      <c r="S6" s="7">
        <f t="shared" si="0"/>
        <v>140</v>
      </c>
      <c r="T6" s="9">
        <f t="shared" ref="T6:T16" si="1">Q6/1000*S6</f>
        <v>8.6590000000000007</v>
      </c>
      <c r="U6" s="203"/>
      <c r="V6" s="217"/>
      <c r="W6" s="209"/>
    </row>
    <row r="7" spans="1:23" s="27" customFormat="1" x14ac:dyDescent="0.25">
      <c r="A7" s="171"/>
      <c r="B7" s="186"/>
      <c r="C7" s="180"/>
      <c r="D7" s="155"/>
      <c r="E7" s="6" t="s">
        <v>123</v>
      </c>
      <c r="F7" s="167"/>
      <c r="G7" s="167"/>
      <c r="H7" s="167"/>
      <c r="I7" s="167"/>
      <c r="J7" s="7">
        <v>10</v>
      </c>
      <c r="K7" s="162"/>
      <c r="L7" s="6" t="s">
        <v>123</v>
      </c>
      <c r="M7" s="167"/>
      <c r="N7" s="167"/>
      <c r="O7" s="167"/>
      <c r="P7" s="167"/>
      <c r="Q7" s="8">
        <f>VLOOKUP(L7,перечень!$B$3:$C$152,2,FALSE)</f>
        <v>735</v>
      </c>
      <c r="R7" s="162"/>
      <c r="S7" s="7">
        <f t="shared" si="0"/>
        <v>2</v>
      </c>
      <c r="T7" s="9">
        <f t="shared" si="1"/>
        <v>1.47</v>
      </c>
      <c r="U7" s="203"/>
      <c r="V7" s="217"/>
      <c r="W7" s="209"/>
    </row>
    <row r="8" spans="1:23" s="27" customFormat="1" x14ac:dyDescent="0.25">
      <c r="A8" s="171"/>
      <c r="B8" s="186"/>
      <c r="C8" s="180"/>
      <c r="D8" s="155"/>
      <c r="E8" s="6" t="s">
        <v>138</v>
      </c>
      <c r="F8" s="167"/>
      <c r="G8" s="167"/>
      <c r="H8" s="167"/>
      <c r="I8" s="167"/>
      <c r="J8" s="7">
        <v>8</v>
      </c>
      <c r="K8" s="162"/>
      <c r="L8" s="6" t="s">
        <v>138</v>
      </c>
      <c r="M8" s="167"/>
      <c r="N8" s="167"/>
      <c r="O8" s="167"/>
      <c r="P8" s="167"/>
      <c r="Q8" s="8">
        <f>VLOOKUP(L8,перечень!$B$3:$C$152,2,FALSE)</f>
        <v>95</v>
      </c>
      <c r="R8" s="162"/>
      <c r="S8" s="7">
        <f t="shared" si="0"/>
        <v>1.6</v>
      </c>
      <c r="T8" s="9">
        <f t="shared" si="1"/>
        <v>0.15200000000000002</v>
      </c>
      <c r="U8" s="203"/>
      <c r="V8" s="217"/>
      <c r="W8" s="209"/>
    </row>
    <row r="9" spans="1:23" s="27" customFormat="1" x14ac:dyDescent="0.25">
      <c r="A9" s="171"/>
      <c r="B9" s="186"/>
      <c r="C9" s="180"/>
      <c r="D9" s="155"/>
      <c r="E9" s="6" t="s">
        <v>137</v>
      </c>
      <c r="F9" s="167"/>
      <c r="G9" s="167"/>
      <c r="H9" s="167"/>
      <c r="I9" s="167"/>
      <c r="J9" s="7">
        <v>1</v>
      </c>
      <c r="K9" s="162"/>
      <c r="L9" s="6" t="s">
        <v>137</v>
      </c>
      <c r="M9" s="167"/>
      <c r="N9" s="167"/>
      <c r="O9" s="167"/>
      <c r="P9" s="167"/>
      <c r="Q9" s="8">
        <f>VLOOKUP(L9,перечень!$B$3:$C$152,2,FALSE)</f>
        <v>16</v>
      </c>
      <c r="R9" s="162"/>
      <c r="S9" s="7">
        <f t="shared" si="0"/>
        <v>0.2</v>
      </c>
      <c r="T9" s="9">
        <f t="shared" si="1"/>
        <v>3.2000000000000002E-3</v>
      </c>
      <c r="U9" s="203"/>
      <c r="V9" s="217"/>
      <c r="W9" s="209"/>
    </row>
    <row r="10" spans="1:23" s="27" customFormat="1" ht="15.75" thickBot="1" x14ac:dyDescent="0.3">
      <c r="A10" s="171"/>
      <c r="B10" s="186"/>
      <c r="C10" s="181"/>
      <c r="D10" s="156"/>
      <c r="E10" s="10"/>
      <c r="F10" s="168"/>
      <c r="G10" s="168"/>
      <c r="H10" s="168"/>
      <c r="I10" s="168"/>
      <c r="J10" s="11"/>
      <c r="K10" s="163"/>
      <c r="L10" s="6">
        <v>0</v>
      </c>
      <c r="M10" s="168"/>
      <c r="N10" s="168"/>
      <c r="O10" s="168"/>
      <c r="P10" s="168"/>
      <c r="Q10" s="12">
        <f>VLOOKUP(L10,перечень!$B$3:$C$152,2,FALSE)</f>
        <v>0</v>
      </c>
      <c r="R10" s="163"/>
      <c r="S10" s="11">
        <f t="shared" si="0"/>
        <v>0</v>
      </c>
      <c r="T10" s="13">
        <f t="shared" si="1"/>
        <v>0</v>
      </c>
      <c r="U10" s="204"/>
      <c r="V10" s="217"/>
      <c r="W10" s="209"/>
    </row>
    <row r="11" spans="1:23" s="27" customFormat="1" ht="15.75" customHeight="1" thickTop="1" x14ac:dyDescent="0.25">
      <c r="A11" s="171"/>
      <c r="B11" s="186"/>
      <c r="C11" s="179" t="s">
        <v>189</v>
      </c>
      <c r="D11" s="154" t="s">
        <v>422</v>
      </c>
      <c r="E11" s="2" t="s">
        <v>117</v>
      </c>
      <c r="F11" s="166">
        <v>4.5999999999999996</v>
      </c>
      <c r="G11" s="166">
        <v>4.3</v>
      </c>
      <c r="H11" s="166">
        <v>12.4</v>
      </c>
      <c r="I11" s="166">
        <f>(F11*4)+(G11*9)+(H11*4)</f>
        <v>106.69999999999999</v>
      </c>
      <c r="J11" s="3">
        <v>130</v>
      </c>
      <c r="K11" s="161">
        <v>200</v>
      </c>
      <c r="L11" s="2" t="s">
        <v>117</v>
      </c>
      <c r="M11" s="166">
        <f>$R$11/$K$11*F11</f>
        <v>4.5999999999999996</v>
      </c>
      <c r="N11" s="166">
        <f>$R$11/$K$11*G11</f>
        <v>4.3</v>
      </c>
      <c r="O11" s="166">
        <f>$R$11/$K$11*H11</f>
        <v>12.4</v>
      </c>
      <c r="P11" s="166">
        <f>(M11*4)+(N11*9)+(O11*4)</f>
        <v>106.69999999999999</v>
      </c>
      <c r="Q11" s="4">
        <f>VLOOKUP(L11,перечень!$B$3:$C$152,2,FALSE)</f>
        <v>61.85</v>
      </c>
      <c r="R11" s="161">
        <v>200</v>
      </c>
      <c r="S11" s="3">
        <f t="shared" ref="S11:S16" si="2">$R$11*J11/$K$11</f>
        <v>130</v>
      </c>
      <c r="T11" s="5">
        <f>Q11/1000*S11</f>
        <v>8.0404999999999998</v>
      </c>
      <c r="U11" s="202">
        <f>SUM(T11:T16)</f>
        <v>14.2805</v>
      </c>
      <c r="V11" s="217"/>
      <c r="W11" s="209"/>
    </row>
    <row r="12" spans="1:23" s="27" customFormat="1" x14ac:dyDescent="0.25">
      <c r="A12" s="171"/>
      <c r="B12" s="186"/>
      <c r="C12" s="180"/>
      <c r="D12" s="155"/>
      <c r="E12" s="6" t="s">
        <v>138</v>
      </c>
      <c r="F12" s="167"/>
      <c r="G12" s="167"/>
      <c r="H12" s="167"/>
      <c r="I12" s="167"/>
      <c r="J12" s="7">
        <v>7</v>
      </c>
      <c r="K12" s="162"/>
      <c r="L12" s="6" t="s">
        <v>138</v>
      </c>
      <c r="M12" s="167"/>
      <c r="N12" s="167"/>
      <c r="O12" s="167"/>
      <c r="P12" s="167"/>
      <c r="Q12" s="8">
        <f>VLOOKUP(L12,перечень!$B$3:$C$152,2,FALSE)</f>
        <v>95</v>
      </c>
      <c r="R12" s="162"/>
      <c r="S12" s="7">
        <f t="shared" si="2"/>
        <v>7</v>
      </c>
      <c r="T12" s="9">
        <f t="shared" si="1"/>
        <v>0.66500000000000004</v>
      </c>
      <c r="U12" s="203"/>
      <c r="V12" s="217"/>
      <c r="W12" s="209"/>
    </row>
    <row r="13" spans="1:23" s="27" customFormat="1" x14ac:dyDescent="0.25">
      <c r="A13" s="171"/>
      <c r="B13" s="186"/>
      <c r="C13" s="180"/>
      <c r="D13" s="155"/>
      <c r="E13" s="6" t="s">
        <v>144</v>
      </c>
      <c r="F13" s="167"/>
      <c r="G13" s="167"/>
      <c r="H13" s="167"/>
      <c r="I13" s="167"/>
      <c r="J13" s="7">
        <v>5</v>
      </c>
      <c r="K13" s="162"/>
      <c r="L13" s="6" t="s">
        <v>144</v>
      </c>
      <c r="M13" s="167"/>
      <c r="N13" s="167"/>
      <c r="O13" s="167"/>
      <c r="P13" s="167"/>
      <c r="Q13" s="8">
        <f>VLOOKUP(L13,перечень!$B$3:$C$152,2,FALSE)</f>
        <v>1115</v>
      </c>
      <c r="R13" s="162"/>
      <c r="S13" s="7">
        <f t="shared" si="2"/>
        <v>5</v>
      </c>
      <c r="T13" s="9">
        <f t="shared" si="1"/>
        <v>5.5750000000000002</v>
      </c>
      <c r="U13" s="203"/>
      <c r="V13" s="217"/>
      <c r="W13" s="209"/>
    </row>
    <row r="14" spans="1:23" s="27" customFormat="1" x14ac:dyDescent="0.25">
      <c r="A14" s="171"/>
      <c r="B14" s="186"/>
      <c r="C14" s="180"/>
      <c r="D14" s="155"/>
      <c r="E14" s="6"/>
      <c r="F14" s="167"/>
      <c r="G14" s="167"/>
      <c r="H14" s="167"/>
      <c r="I14" s="167"/>
      <c r="J14" s="7">
        <v>0</v>
      </c>
      <c r="K14" s="162"/>
      <c r="L14" s="6">
        <v>0</v>
      </c>
      <c r="M14" s="167"/>
      <c r="N14" s="167"/>
      <c r="O14" s="167"/>
      <c r="P14" s="167"/>
      <c r="Q14" s="8">
        <f>VLOOKUP(L14,перечень!$B$3:$C$152,2,FALSE)</f>
        <v>0</v>
      </c>
      <c r="R14" s="162"/>
      <c r="S14" s="7">
        <f t="shared" si="2"/>
        <v>0</v>
      </c>
      <c r="T14" s="9">
        <f t="shared" si="1"/>
        <v>0</v>
      </c>
      <c r="U14" s="203"/>
      <c r="V14" s="217"/>
      <c r="W14" s="209"/>
    </row>
    <row r="15" spans="1:23" s="27" customFormat="1" x14ac:dyDescent="0.25">
      <c r="A15" s="171"/>
      <c r="B15" s="186"/>
      <c r="C15" s="180"/>
      <c r="D15" s="155"/>
      <c r="E15" s="6"/>
      <c r="F15" s="167"/>
      <c r="G15" s="167"/>
      <c r="H15" s="167"/>
      <c r="I15" s="167"/>
      <c r="J15" s="7">
        <v>0</v>
      </c>
      <c r="K15" s="162"/>
      <c r="L15" s="6">
        <v>0</v>
      </c>
      <c r="M15" s="167"/>
      <c r="N15" s="167"/>
      <c r="O15" s="167"/>
      <c r="P15" s="167"/>
      <c r="Q15" s="8">
        <f>VLOOKUP(L15,перечень!$B$3:$C$152,2,FALSE)</f>
        <v>0</v>
      </c>
      <c r="R15" s="162"/>
      <c r="S15" s="7">
        <f t="shared" si="2"/>
        <v>0</v>
      </c>
      <c r="T15" s="9">
        <f t="shared" si="1"/>
        <v>0</v>
      </c>
      <c r="U15" s="203"/>
      <c r="V15" s="217"/>
      <c r="W15" s="209"/>
    </row>
    <row r="16" spans="1:23" s="27" customFormat="1" ht="15.75" thickBot="1" x14ac:dyDescent="0.3">
      <c r="A16" s="171"/>
      <c r="B16" s="186"/>
      <c r="C16" s="181"/>
      <c r="D16" s="156"/>
      <c r="E16" s="10"/>
      <c r="F16" s="168"/>
      <c r="G16" s="168"/>
      <c r="H16" s="168"/>
      <c r="I16" s="168"/>
      <c r="J16" s="11">
        <v>0</v>
      </c>
      <c r="K16" s="163"/>
      <c r="L16" s="10">
        <v>0</v>
      </c>
      <c r="M16" s="168"/>
      <c r="N16" s="168"/>
      <c r="O16" s="168"/>
      <c r="P16" s="168"/>
      <c r="Q16" s="12">
        <f>VLOOKUP(L16,перечень!$B$3:$C$152,2,FALSE)</f>
        <v>0</v>
      </c>
      <c r="R16" s="163"/>
      <c r="S16" s="11">
        <f t="shared" si="2"/>
        <v>0</v>
      </c>
      <c r="T16" s="13">
        <f t="shared" si="1"/>
        <v>0</v>
      </c>
      <c r="U16" s="204"/>
      <c r="V16" s="217"/>
      <c r="W16" s="209"/>
    </row>
    <row r="17" spans="1:23" s="27" customFormat="1" ht="31.5" thickTop="1" thickBot="1" x14ac:dyDescent="0.3">
      <c r="A17" s="171"/>
      <c r="B17" s="186"/>
      <c r="C17" s="53" t="s">
        <v>313</v>
      </c>
      <c r="D17" s="54" t="s">
        <v>205</v>
      </c>
      <c r="E17" s="15" t="s">
        <v>136</v>
      </c>
      <c r="F17" s="42">
        <v>1.6</v>
      </c>
      <c r="G17" s="42">
        <v>6.3</v>
      </c>
      <c r="H17" s="42">
        <v>7.4</v>
      </c>
      <c r="I17" s="42">
        <f>(F17*4)+(G17*9)+(H17*4)</f>
        <v>92.699999999999989</v>
      </c>
      <c r="J17" s="16">
        <v>100</v>
      </c>
      <c r="K17" s="17">
        <v>100</v>
      </c>
      <c r="L17" s="103" t="s">
        <v>136</v>
      </c>
      <c r="M17" s="42">
        <f>$R$17/$K$17*F17</f>
        <v>0.32000000000000006</v>
      </c>
      <c r="N17" s="42">
        <f>$R$17/$K$17*G17</f>
        <v>1.26</v>
      </c>
      <c r="O17" s="42">
        <f>$R$17/$K$17*H17</f>
        <v>1.4800000000000002</v>
      </c>
      <c r="P17" s="42">
        <f>(M17*4)+(N17*9)+(O17*4)</f>
        <v>18.540000000000003</v>
      </c>
      <c r="Q17" s="18">
        <f>VLOOKUP(L17,перечень!$B$3:$C$152,2,FALSE)</f>
        <v>147.9</v>
      </c>
      <c r="R17" s="17">
        <v>20</v>
      </c>
      <c r="S17" s="16">
        <f>$R$17*J17/$K$17</f>
        <v>20</v>
      </c>
      <c r="T17" s="19">
        <f>Q17/1000*S17</f>
        <v>2.9580000000000002</v>
      </c>
      <c r="U17" s="43">
        <f>SUM(T17)</f>
        <v>2.9580000000000002</v>
      </c>
      <c r="V17" s="217"/>
      <c r="W17" s="209"/>
    </row>
    <row r="18" spans="1:23" s="27" customFormat="1" ht="46.5" thickTop="1" thickBot="1" x14ac:dyDescent="0.3">
      <c r="A18" s="171"/>
      <c r="B18" s="186"/>
      <c r="C18" s="53" t="s">
        <v>452</v>
      </c>
      <c r="D18" s="31" t="s">
        <v>205</v>
      </c>
      <c r="E18" s="15" t="s">
        <v>105</v>
      </c>
      <c r="F18" s="42">
        <v>0.9</v>
      </c>
      <c r="G18" s="42">
        <v>0.2</v>
      </c>
      <c r="H18" s="42">
        <v>8.1</v>
      </c>
      <c r="I18" s="42">
        <f>(F18*4)+(G18*9)+(H18*4)</f>
        <v>37.799999999999997</v>
      </c>
      <c r="J18" s="98">
        <v>100</v>
      </c>
      <c r="K18" s="17">
        <v>100</v>
      </c>
      <c r="L18" s="15" t="s">
        <v>105</v>
      </c>
      <c r="M18" s="42">
        <f>$R$18/$K$18*F18</f>
        <v>0.9</v>
      </c>
      <c r="N18" s="42">
        <f>$R$18/$K$18*G18</f>
        <v>0.2</v>
      </c>
      <c r="O18" s="42">
        <f>$R$18/$K$18*H18</f>
        <v>8.1</v>
      </c>
      <c r="P18" s="42">
        <f t="shared" ref="P18" si="3">(M18*4)+(N18*9)+(O18*4)</f>
        <v>37.799999999999997</v>
      </c>
      <c r="Q18" s="18">
        <f>VLOOKUP(L18,перечень!$B$3:$C$152,2,FALSE)</f>
        <v>180</v>
      </c>
      <c r="R18" s="17">
        <v>100</v>
      </c>
      <c r="S18" s="16">
        <v>100</v>
      </c>
      <c r="T18" s="19">
        <f t="shared" ref="T18:T84" si="4">Q18/1000*S18</f>
        <v>18</v>
      </c>
      <c r="U18" s="43">
        <f>SUM(T18)</f>
        <v>18</v>
      </c>
      <c r="V18" s="217"/>
      <c r="W18" s="209"/>
    </row>
    <row r="19" spans="1:23" s="27" customFormat="1" ht="15.75" thickTop="1" x14ac:dyDescent="0.25">
      <c r="A19" s="171"/>
      <c r="B19" s="186"/>
      <c r="C19" s="182" t="s">
        <v>78</v>
      </c>
      <c r="D19" s="28"/>
      <c r="E19" s="2"/>
      <c r="F19" s="166"/>
      <c r="G19" s="166"/>
      <c r="H19" s="166"/>
      <c r="I19" s="166">
        <f>(F19*4)+(G19*9)+(H19*4)</f>
        <v>0</v>
      </c>
      <c r="J19" s="3">
        <v>50</v>
      </c>
      <c r="K19" s="161">
        <v>100</v>
      </c>
      <c r="L19" s="2">
        <v>0</v>
      </c>
      <c r="M19" s="166">
        <f>$R$19/$K$19*F19</f>
        <v>0</v>
      </c>
      <c r="N19" s="166">
        <f>$R$19/$K$19*G19</f>
        <v>0</v>
      </c>
      <c r="O19" s="166">
        <f>$R$19/$K$19*H19</f>
        <v>0</v>
      </c>
      <c r="P19" s="166">
        <f>(M19*4)+(N19*9)+(O19*4)</f>
        <v>0</v>
      </c>
      <c r="Q19" s="4">
        <f>VLOOKUP(L19,перечень!$B$3:$C$152,2,FALSE)</f>
        <v>0</v>
      </c>
      <c r="R19" s="161">
        <v>0</v>
      </c>
      <c r="S19" s="3">
        <f>$R$19*J19/$K$19</f>
        <v>0</v>
      </c>
      <c r="T19" s="5">
        <f t="shared" si="4"/>
        <v>0</v>
      </c>
      <c r="U19" s="202">
        <f>SUM(T19:T21)</f>
        <v>0</v>
      </c>
      <c r="V19" s="217"/>
      <c r="W19" s="209"/>
    </row>
    <row r="20" spans="1:23" s="27" customFormat="1" x14ac:dyDescent="0.25">
      <c r="A20" s="171"/>
      <c r="B20" s="186"/>
      <c r="C20" s="183"/>
      <c r="D20" s="29"/>
      <c r="E20" s="6"/>
      <c r="F20" s="167"/>
      <c r="G20" s="167"/>
      <c r="H20" s="167"/>
      <c r="I20" s="167"/>
      <c r="J20" s="7">
        <v>50</v>
      </c>
      <c r="K20" s="162"/>
      <c r="L20" s="6">
        <v>0</v>
      </c>
      <c r="M20" s="167"/>
      <c r="N20" s="167"/>
      <c r="O20" s="167"/>
      <c r="P20" s="167"/>
      <c r="Q20" s="8">
        <f>VLOOKUP(L20,перечень!$B$3:$C$152,2,FALSE)</f>
        <v>0</v>
      </c>
      <c r="R20" s="162"/>
      <c r="S20" s="7">
        <f>$R$19*J20/$K$19</f>
        <v>0</v>
      </c>
      <c r="T20" s="9">
        <f t="shared" si="4"/>
        <v>0</v>
      </c>
      <c r="U20" s="203"/>
      <c r="V20" s="217"/>
      <c r="W20" s="209"/>
    </row>
    <row r="21" spans="1:23" s="27" customFormat="1" ht="15.75" thickBot="1" x14ac:dyDescent="0.3">
      <c r="A21" s="171"/>
      <c r="B21" s="186"/>
      <c r="C21" s="184"/>
      <c r="D21" s="30"/>
      <c r="E21" s="10"/>
      <c r="F21" s="168"/>
      <c r="G21" s="168"/>
      <c r="H21" s="168"/>
      <c r="I21" s="168"/>
      <c r="J21" s="11">
        <v>50</v>
      </c>
      <c r="K21" s="163"/>
      <c r="L21" s="10">
        <v>0</v>
      </c>
      <c r="M21" s="168"/>
      <c r="N21" s="168"/>
      <c r="O21" s="168"/>
      <c r="P21" s="168"/>
      <c r="Q21" s="12">
        <f>VLOOKUP(L21,перечень!$B$3:$C$152,2,FALSE)</f>
        <v>0</v>
      </c>
      <c r="R21" s="163"/>
      <c r="S21" s="11">
        <f>$R$19*J21/$K$19</f>
        <v>0</v>
      </c>
      <c r="T21" s="13">
        <f t="shared" si="4"/>
        <v>0</v>
      </c>
      <c r="U21" s="204"/>
      <c r="V21" s="217"/>
      <c r="W21" s="209"/>
    </row>
    <row r="22" spans="1:23" s="27" customFormat="1" ht="16.5" thickTop="1" thickBot="1" x14ac:dyDescent="0.3">
      <c r="A22" s="171"/>
      <c r="B22" s="186"/>
      <c r="C22" s="14" t="s">
        <v>204</v>
      </c>
      <c r="D22" s="31" t="s">
        <v>205</v>
      </c>
      <c r="E22" s="15" t="s">
        <v>204</v>
      </c>
      <c r="F22" s="42">
        <v>8.1</v>
      </c>
      <c r="G22" s="42">
        <v>3.4</v>
      </c>
      <c r="H22" s="42">
        <v>42.2</v>
      </c>
      <c r="I22" s="42">
        <f>(F22*4)+(G22*9)+(H22*4)</f>
        <v>231.8</v>
      </c>
      <c r="J22" s="16">
        <v>100</v>
      </c>
      <c r="K22" s="17">
        <v>100</v>
      </c>
      <c r="L22" s="6" t="s">
        <v>125</v>
      </c>
      <c r="M22" s="42">
        <f>$R$22/$K$22*F22</f>
        <v>2.9159999999999999</v>
      </c>
      <c r="N22" s="42">
        <f>$R$22/$K$22*G22</f>
        <v>1.224</v>
      </c>
      <c r="O22" s="42">
        <f>$R$22/$K$22*H22</f>
        <v>15.192</v>
      </c>
      <c r="P22" s="42">
        <f>(M22*4)+(N22*9)+(O22*4)</f>
        <v>83.448000000000008</v>
      </c>
      <c r="Q22" s="18">
        <f>VLOOKUP(L22,перечень!$B$3:$C$152,2,FALSE)</f>
        <v>88</v>
      </c>
      <c r="R22" s="17">
        <v>36</v>
      </c>
      <c r="S22" s="16">
        <f>$R$22*J22/$K$22</f>
        <v>36</v>
      </c>
      <c r="T22" s="19">
        <f t="shared" si="4"/>
        <v>3.1679999999999997</v>
      </c>
      <c r="U22" s="43">
        <f>SUM(T22)</f>
        <v>3.1679999999999997</v>
      </c>
      <c r="V22" s="217"/>
      <c r="W22" s="209"/>
    </row>
    <row r="23" spans="1:23" s="27" customFormat="1" ht="16.5" thickTop="1" thickBot="1" x14ac:dyDescent="0.3">
      <c r="A23" s="171"/>
      <c r="B23" s="187"/>
      <c r="C23" s="14" t="s">
        <v>124</v>
      </c>
      <c r="D23" s="31" t="s">
        <v>205</v>
      </c>
      <c r="E23" s="15" t="s">
        <v>206</v>
      </c>
      <c r="F23" s="42">
        <v>6.6</v>
      </c>
      <c r="G23" s="42">
        <v>5.2</v>
      </c>
      <c r="H23" s="42">
        <v>39.799999999999997</v>
      </c>
      <c r="I23" s="42">
        <f>(F23*4)+(G23*9)+(H23*4)</f>
        <v>232.39999999999998</v>
      </c>
      <c r="J23" s="16">
        <v>100</v>
      </c>
      <c r="K23" s="17">
        <v>100</v>
      </c>
      <c r="L23" s="15" t="s">
        <v>124</v>
      </c>
      <c r="M23" s="42">
        <f>$R$23/$K$23*F23</f>
        <v>3.3</v>
      </c>
      <c r="N23" s="42">
        <f>$R$23/$K$23*G23</f>
        <v>2.6</v>
      </c>
      <c r="O23" s="42">
        <f>$R$23/$K$23*H23</f>
        <v>19.899999999999999</v>
      </c>
      <c r="P23" s="42">
        <f>(M23*4)+(N23*9)+(O23*4)</f>
        <v>116.19999999999999</v>
      </c>
      <c r="Q23" s="18">
        <f>VLOOKUP(L23,перечень!$B$3:$C$152,2,FALSE)</f>
        <v>67.28</v>
      </c>
      <c r="R23" s="17">
        <v>50</v>
      </c>
      <c r="S23" s="16">
        <f>$R$23*J23/$K$23</f>
        <v>50</v>
      </c>
      <c r="T23" s="19">
        <f t="shared" si="4"/>
        <v>3.3640000000000003</v>
      </c>
      <c r="U23" s="43">
        <f t="shared" ref="U23:U25" si="5">SUM(T23)</f>
        <v>3.3640000000000003</v>
      </c>
      <c r="V23" s="214"/>
      <c r="W23" s="210"/>
    </row>
    <row r="24" spans="1:23" s="27" customFormat="1" ht="31.5" thickTop="1" thickBot="1" x14ac:dyDescent="0.3">
      <c r="A24" s="171"/>
      <c r="B24" s="188" t="s">
        <v>80</v>
      </c>
      <c r="C24" s="53" t="s">
        <v>299</v>
      </c>
      <c r="D24" s="54" t="s">
        <v>205</v>
      </c>
      <c r="E24" s="15" t="s">
        <v>349</v>
      </c>
      <c r="F24" s="42">
        <v>0</v>
      </c>
      <c r="G24" s="42">
        <v>0</v>
      </c>
      <c r="H24" s="42">
        <v>0</v>
      </c>
      <c r="I24" s="42">
        <f>(F24*4)+(G24*9)+(H24*4)</f>
        <v>0</v>
      </c>
      <c r="J24" s="16">
        <v>100</v>
      </c>
      <c r="K24" s="17">
        <v>100</v>
      </c>
      <c r="L24" s="15" t="s">
        <v>298</v>
      </c>
      <c r="M24" s="42">
        <f>$R$24/$K$24*F24</f>
        <v>0</v>
      </c>
      <c r="N24" s="42">
        <f>$R$24/$K$24*G24</f>
        <v>0</v>
      </c>
      <c r="O24" s="42">
        <f>$R$24/$K$24*H24</f>
        <v>0</v>
      </c>
      <c r="P24" s="42">
        <f>(M24*4)+(N24*9)+(O24*4)</f>
        <v>0</v>
      </c>
      <c r="Q24" s="18">
        <f>VLOOKUP(L24,перечень!$B$3:$C$152,2,FALSE)</f>
        <v>14.76</v>
      </c>
      <c r="R24" s="17">
        <v>200</v>
      </c>
      <c r="S24" s="16">
        <f>$R$24*J24/$K$24</f>
        <v>200</v>
      </c>
      <c r="T24" s="19">
        <f t="shared" si="4"/>
        <v>2.952</v>
      </c>
      <c r="U24" s="43">
        <f t="shared" si="5"/>
        <v>2.952</v>
      </c>
      <c r="V24" s="213">
        <f>SUM(U24:U25)</f>
        <v>2.952</v>
      </c>
      <c r="W24" s="208">
        <f>SUM(P24:P25)</f>
        <v>0</v>
      </c>
    </row>
    <row r="25" spans="1:23" s="27" customFormat="1" ht="16.5" thickTop="1" thickBot="1" x14ac:dyDescent="0.3">
      <c r="A25" s="171"/>
      <c r="B25" s="189"/>
      <c r="C25" s="14" t="s">
        <v>4</v>
      </c>
      <c r="D25" s="31"/>
      <c r="E25" s="15"/>
      <c r="F25" s="42"/>
      <c r="G25" s="42"/>
      <c r="H25" s="42"/>
      <c r="I25" s="42">
        <f>(F25*4)+(G25*9)+(H25*4)</f>
        <v>0</v>
      </c>
      <c r="J25" s="16">
        <v>50</v>
      </c>
      <c r="K25" s="17">
        <v>50</v>
      </c>
      <c r="L25" s="15">
        <v>0</v>
      </c>
      <c r="M25" s="42">
        <f>$R$25/$K$25*F25</f>
        <v>0</v>
      </c>
      <c r="N25" s="42">
        <f>$R$25/$K$25*G25</f>
        <v>0</v>
      </c>
      <c r="O25" s="42">
        <f>$R$25/$K$25*H25</f>
        <v>0</v>
      </c>
      <c r="P25" s="42">
        <f>(M25*4)+(N25*9)+(O25*4)</f>
        <v>0</v>
      </c>
      <c r="Q25" s="18">
        <f>VLOOKUP(L25,перечень!$B$3:$C$152,2,FALSE)</f>
        <v>0</v>
      </c>
      <c r="R25" s="17">
        <v>0</v>
      </c>
      <c r="S25" s="16">
        <f>$R$25*J25/$K$25</f>
        <v>0</v>
      </c>
      <c r="T25" s="19">
        <f t="shared" si="4"/>
        <v>0</v>
      </c>
      <c r="U25" s="43">
        <f t="shared" si="5"/>
        <v>0</v>
      </c>
      <c r="V25" s="214"/>
      <c r="W25" s="210"/>
    </row>
    <row r="26" spans="1:23" s="27" customFormat="1" ht="15.75" thickTop="1" x14ac:dyDescent="0.25">
      <c r="A26" s="171"/>
      <c r="B26" s="185" t="s">
        <v>79</v>
      </c>
      <c r="C26" s="179" t="s">
        <v>319</v>
      </c>
      <c r="D26" s="154" t="s">
        <v>423</v>
      </c>
      <c r="E26" s="2" t="s">
        <v>99</v>
      </c>
      <c r="F26" s="166">
        <v>1.3</v>
      </c>
      <c r="G26" s="166">
        <v>4.3</v>
      </c>
      <c r="H26" s="166">
        <v>6.2</v>
      </c>
      <c r="I26" s="166">
        <f t="shared" ref="I26:I52" si="6">(F26*4)+(G26*9)+(H26*4)</f>
        <v>68.7</v>
      </c>
      <c r="J26" s="3">
        <v>56.3</v>
      </c>
      <c r="K26" s="161">
        <v>60</v>
      </c>
      <c r="L26" s="2" t="s">
        <v>99</v>
      </c>
      <c r="M26" s="166">
        <f>$R$26/$K$26*F26</f>
        <v>2.166666666666667</v>
      </c>
      <c r="N26" s="166">
        <f>$R$26/$K$26*G26</f>
        <v>7.166666666666667</v>
      </c>
      <c r="O26" s="166">
        <f>$R$26/$K$26*H26</f>
        <v>10.333333333333334</v>
      </c>
      <c r="P26" s="166">
        <f t="shared" ref="P26" si="7">(M26*4)+(N26*9)+(O26*4)</f>
        <v>114.5</v>
      </c>
      <c r="Q26" s="4">
        <f>VLOOKUP(L26,перечень!$B$3:$C$152,2,FALSE)</f>
        <v>60</v>
      </c>
      <c r="R26" s="161">
        <v>100</v>
      </c>
      <c r="S26" s="3">
        <f>$R$26*J26/$K$26</f>
        <v>93.833333333333329</v>
      </c>
      <c r="T26" s="5">
        <f t="shared" si="4"/>
        <v>5.63</v>
      </c>
      <c r="U26" s="202">
        <f>SUM(T26:T31)</f>
        <v>13.119399999999999</v>
      </c>
      <c r="V26" s="213">
        <f>SUM(U26:U59)</f>
        <v>99.354346666666686</v>
      </c>
      <c r="W26" s="208">
        <f>SUM(P26:P59)</f>
        <v>1221.1426666666666</v>
      </c>
    </row>
    <row r="27" spans="1:23" s="27" customFormat="1" x14ac:dyDescent="0.25">
      <c r="A27" s="171"/>
      <c r="B27" s="186"/>
      <c r="C27" s="180"/>
      <c r="D27" s="155"/>
      <c r="E27" s="6" t="s">
        <v>100</v>
      </c>
      <c r="F27" s="167"/>
      <c r="G27" s="167"/>
      <c r="H27" s="167"/>
      <c r="I27" s="167"/>
      <c r="J27" s="7">
        <v>13.5</v>
      </c>
      <c r="K27" s="162"/>
      <c r="L27" s="6" t="s">
        <v>100</v>
      </c>
      <c r="M27" s="167"/>
      <c r="N27" s="167"/>
      <c r="O27" s="167"/>
      <c r="P27" s="167"/>
      <c r="Q27" s="8">
        <f>VLOOKUP(L27,перечень!$B$3:$C$152,2,FALSE)</f>
        <v>50</v>
      </c>
      <c r="R27" s="162"/>
      <c r="S27" s="7">
        <f>$R$26*J27/$K$26</f>
        <v>22.5</v>
      </c>
      <c r="T27" s="9">
        <f t="shared" si="4"/>
        <v>1.125</v>
      </c>
      <c r="U27" s="203"/>
      <c r="V27" s="217"/>
      <c r="W27" s="209"/>
    </row>
    <row r="28" spans="1:23" s="27" customFormat="1" x14ac:dyDescent="0.25">
      <c r="A28" s="171"/>
      <c r="B28" s="186"/>
      <c r="C28" s="180"/>
      <c r="D28" s="155"/>
      <c r="E28" s="6" t="s">
        <v>134</v>
      </c>
      <c r="F28" s="167"/>
      <c r="G28" s="167"/>
      <c r="H28" s="167"/>
      <c r="I28" s="167"/>
      <c r="J28" s="7">
        <v>16.8</v>
      </c>
      <c r="K28" s="162"/>
      <c r="L28" s="6" t="s">
        <v>134</v>
      </c>
      <c r="M28" s="167"/>
      <c r="N28" s="167"/>
      <c r="O28" s="167"/>
      <c r="P28" s="167"/>
      <c r="Q28" s="8">
        <f>VLOOKUP(L28,перечень!$B$3:$C$152,2,FALSE)</f>
        <v>227.3</v>
      </c>
      <c r="R28" s="162"/>
      <c r="S28" s="7">
        <f>$R$26*J28/$K$26</f>
        <v>28</v>
      </c>
      <c r="T28" s="9">
        <f t="shared" si="4"/>
        <v>6.3643999999999998</v>
      </c>
      <c r="U28" s="203"/>
      <c r="V28" s="217"/>
      <c r="W28" s="209"/>
    </row>
    <row r="29" spans="1:23" s="27" customFormat="1" x14ac:dyDescent="0.25">
      <c r="A29" s="171"/>
      <c r="B29" s="186"/>
      <c r="C29" s="180"/>
      <c r="D29" s="155"/>
      <c r="E29" s="6" t="s">
        <v>139</v>
      </c>
      <c r="F29" s="167"/>
      <c r="G29" s="167"/>
      <c r="H29" s="167"/>
      <c r="I29" s="167"/>
      <c r="J29" s="7">
        <v>4.8</v>
      </c>
      <c r="K29" s="162"/>
      <c r="L29" s="6" t="s">
        <v>139</v>
      </c>
      <c r="M29" s="167"/>
      <c r="N29" s="167"/>
      <c r="O29" s="167"/>
      <c r="P29" s="167"/>
      <c r="Q29" s="8">
        <f>VLOOKUP(L29,перечень!$B$3:$C$152,2,FALSE)</f>
        <v>173</v>
      </c>
      <c r="R29" s="162"/>
      <c r="S29" s="7">
        <v>0</v>
      </c>
      <c r="T29" s="9">
        <f t="shared" si="4"/>
        <v>0</v>
      </c>
      <c r="U29" s="203"/>
      <c r="V29" s="217"/>
      <c r="W29" s="209"/>
    </row>
    <row r="30" spans="1:23" s="27" customFormat="1" x14ac:dyDescent="0.25">
      <c r="A30" s="171"/>
      <c r="B30" s="186"/>
      <c r="C30" s="180"/>
      <c r="D30" s="155"/>
      <c r="E30" s="6" t="s">
        <v>138</v>
      </c>
      <c r="F30" s="167"/>
      <c r="G30" s="167"/>
      <c r="H30" s="167"/>
      <c r="I30" s="167"/>
      <c r="J30" s="7">
        <v>0.7</v>
      </c>
      <c r="K30" s="162"/>
      <c r="L30" s="6" t="s">
        <v>138</v>
      </c>
      <c r="M30" s="167"/>
      <c r="N30" s="167"/>
      <c r="O30" s="167"/>
      <c r="P30" s="167"/>
      <c r="Q30" s="8">
        <f>VLOOKUP(L30,перечень!$B$3:$C$152,2,FALSE)</f>
        <v>95</v>
      </c>
      <c r="R30" s="162"/>
      <c r="S30" s="7">
        <v>0</v>
      </c>
      <c r="T30" s="9">
        <f t="shared" si="4"/>
        <v>0</v>
      </c>
      <c r="U30" s="203"/>
      <c r="V30" s="217"/>
      <c r="W30" s="209"/>
    </row>
    <row r="31" spans="1:23" s="27" customFormat="1" ht="15.75" thickBot="1" x14ac:dyDescent="0.3">
      <c r="A31" s="171"/>
      <c r="B31" s="186"/>
      <c r="C31" s="181"/>
      <c r="D31" s="156"/>
      <c r="E31" s="10" t="s">
        <v>137</v>
      </c>
      <c r="F31" s="168"/>
      <c r="G31" s="168"/>
      <c r="H31" s="168"/>
      <c r="I31" s="168"/>
      <c r="J31" s="11">
        <v>0.2</v>
      </c>
      <c r="K31" s="163"/>
      <c r="L31" s="10" t="s">
        <v>137</v>
      </c>
      <c r="M31" s="168"/>
      <c r="N31" s="168"/>
      <c r="O31" s="168"/>
      <c r="P31" s="168"/>
      <c r="Q31" s="12">
        <f>VLOOKUP(L31,перечень!$B$3:$C$152,2,FALSE)</f>
        <v>16</v>
      </c>
      <c r="R31" s="163"/>
      <c r="S31" s="11">
        <v>0</v>
      </c>
      <c r="T31" s="13">
        <f t="shared" si="4"/>
        <v>0</v>
      </c>
      <c r="U31" s="204"/>
      <c r="V31" s="217"/>
      <c r="W31" s="209"/>
    </row>
    <row r="32" spans="1:23" s="27" customFormat="1" ht="16.5" thickTop="1" thickBot="1" x14ac:dyDescent="0.3">
      <c r="A32" s="171"/>
      <c r="B32" s="186"/>
      <c r="C32" s="179" t="s">
        <v>456</v>
      </c>
      <c r="D32" s="154" t="s">
        <v>459</v>
      </c>
      <c r="E32" s="6" t="s">
        <v>98</v>
      </c>
      <c r="F32" s="166">
        <v>5.6</v>
      </c>
      <c r="G32" s="166">
        <v>6.2</v>
      </c>
      <c r="H32" s="166">
        <v>26.3</v>
      </c>
      <c r="I32" s="166">
        <f>(F32*4)+(G32*9)+(H32*4)</f>
        <v>183.4</v>
      </c>
      <c r="J32" s="3">
        <v>25</v>
      </c>
      <c r="K32" s="161">
        <v>250</v>
      </c>
      <c r="L32" s="6" t="s">
        <v>98</v>
      </c>
      <c r="M32" s="166">
        <f>$R$32/$K$32*F32</f>
        <v>5.1520000000000001</v>
      </c>
      <c r="N32" s="166">
        <f>$R$32/$K$32*G32</f>
        <v>5.7040000000000006</v>
      </c>
      <c r="O32" s="166">
        <f>$R$32/$K$32*H32</f>
        <v>24.196000000000002</v>
      </c>
      <c r="P32" s="166">
        <f>(M32*4)+(N32*9)+(O32*4)</f>
        <v>168.72800000000001</v>
      </c>
      <c r="Q32" s="4">
        <f>VLOOKUP(L32,перечень!$B$3:$C$152,2,FALSE)</f>
        <v>90</v>
      </c>
      <c r="R32" s="161">
        <v>230</v>
      </c>
      <c r="S32" s="3">
        <f t="shared" ref="S32:S41" si="8">$R$32*J32/$K$32</f>
        <v>23</v>
      </c>
      <c r="T32" s="5">
        <f t="shared" si="4"/>
        <v>2.0699999999999998</v>
      </c>
      <c r="U32" s="202">
        <f>SUM(T32:T41)</f>
        <v>14.364879999999999</v>
      </c>
      <c r="V32" s="217"/>
      <c r="W32" s="209"/>
    </row>
    <row r="33" spans="1:23" s="27" customFormat="1" ht="16.5" thickTop="1" thickBot="1" x14ac:dyDescent="0.3">
      <c r="A33" s="171"/>
      <c r="B33" s="186"/>
      <c r="C33" s="180"/>
      <c r="D33" s="155"/>
      <c r="E33" s="6" t="s">
        <v>97</v>
      </c>
      <c r="F33" s="167"/>
      <c r="G33" s="167"/>
      <c r="H33" s="167"/>
      <c r="I33" s="167"/>
      <c r="J33" s="7">
        <v>83.3</v>
      </c>
      <c r="K33" s="216"/>
      <c r="L33" s="6" t="s">
        <v>97</v>
      </c>
      <c r="M33" s="167"/>
      <c r="N33" s="167"/>
      <c r="O33" s="167"/>
      <c r="P33" s="167"/>
      <c r="Q33" s="4">
        <f>VLOOKUP(L33,перечень!$B$3:$C$152,2,FALSE)</f>
        <v>70</v>
      </c>
      <c r="R33" s="216"/>
      <c r="S33" s="3">
        <f t="shared" si="8"/>
        <v>76.635999999999996</v>
      </c>
      <c r="T33" s="5">
        <f t="shared" si="4"/>
        <v>5.3645200000000006</v>
      </c>
      <c r="U33" s="215"/>
      <c r="V33" s="217"/>
      <c r="W33" s="209"/>
    </row>
    <row r="34" spans="1:23" s="27" customFormat="1" ht="16.5" thickTop="1" thickBot="1" x14ac:dyDescent="0.3">
      <c r="A34" s="171"/>
      <c r="B34" s="186"/>
      <c r="C34" s="180"/>
      <c r="D34" s="155"/>
      <c r="E34" s="6" t="s">
        <v>99</v>
      </c>
      <c r="F34" s="167"/>
      <c r="G34" s="167"/>
      <c r="H34" s="167"/>
      <c r="I34" s="167"/>
      <c r="J34" s="7">
        <v>13.3</v>
      </c>
      <c r="K34" s="216"/>
      <c r="L34" s="6" t="s">
        <v>99</v>
      </c>
      <c r="M34" s="167"/>
      <c r="N34" s="167"/>
      <c r="O34" s="167"/>
      <c r="P34" s="167"/>
      <c r="Q34" s="4">
        <f>VLOOKUP(L34,перечень!$B$3:$C$152,2,FALSE)</f>
        <v>60</v>
      </c>
      <c r="R34" s="216"/>
      <c r="S34" s="3">
        <f t="shared" si="8"/>
        <v>12.236000000000001</v>
      </c>
      <c r="T34" s="5">
        <f t="shared" si="4"/>
        <v>0.73416000000000003</v>
      </c>
      <c r="U34" s="215"/>
      <c r="V34" s="217"/>
      <c r="W34" s="209"/>
    </row>
    <row r="35" spans="1:23" s="27" customFormat="1" ht="16.5" thickTop="1" thickBot="1" x14ac:dyDescent="0.3">
      <c r="A35" s="171"/>
      <c r="B35" s="186"/>
      <c r="C35" s="180"/>
      <c r="D35" s="155"/>
      <c r="E35" s="6" t="s">
        <v>100</v>
      </c>
      <c r="F35" s="167"/>
      <c r="G35" s="167"/>
      <c r="H35" s="167"/>
      <c r="I35" s="167"/>
      <c r="J35" s="7">
        <v>12</v>
      </c>
      <c r="K35" s="216"/>
      <c r="L35" s="6" t="s">
        <v>100</v>
      </c>
      <c r="M35" s="167"/>
      <c r="N35" s="167"/>
      <c r="O35" s="167"/>
      <c r="P35" s="167"/>
      <c r="Q35" s="4">
        <f>VLOOKUP(L35,перечень!$B$3:$C$152,2,FALSE)</f>
        <v>50</v>
      </c>
      <c r="R35" s="216"/>
      <c r="S35" s="3">
        <f t="shared" si="8"/>
        <v>11.04</v>
      </c>
      <c r="T35" s="5">
        <f t="shared" si="4"/>
        <v>0.55199999999999994</v>
      </c>
      <c r="U35" s="215"/>
      <c r="V35" s="217"/>
      <c r="W35" s="209"/>
    </row>
    <row r="36" spans="1:23" s="27" customFormat="1" ht="16.5" thickTop="1" thickBot="1" x14ac:dyDescent="0.3">
      <c r="A36" s="171"/>
      <c r="B36" s="186"/>
      <c r="C36" s="180"/>
      <c r="D36" s="155"/>
      <c r="E36" s="6" t="s">
        <v>130</v>
      </c>
      <c r="F36" s="167"/>
      <c r="G36" s="167"/>
      <c r="H36" s="167"/>
      <c r="I36" s="167"/>
      <c r="J36" s="7">
        <v>12</v>
      </c>
      <c r="K36" s="216"/>
      <c r="L36" s="6" t="s">
        <v>130</v>
      </c>
      <c r="M36" s="167"/>
      <c r="N36" s="167"/>
      <c r="O36" s="167"/>
      <c r="P36" s="167"/>
      <c r="Q36" s="4">
        <f>VLOOKUP(L36,перечень!$B$3:$C$152,2,FALSE)</f>
        <v>205</v>
      </c>
      <c r="R36" s="216"/>
      <c r="S36" s="3">
        <f t="shared" si="8"/>
        <v>11.04</v>
      </c>
      <c r="T36" s="5">
        <f t="shared" si="4"/>
        <v>2.2631999999999999</v>
      </c>
      <c r="U36" s="215"/>
      <c r="V36" s="217"/>
      <c r="W36" s="209"/>
    </row>
    <row r="37" spans="1:23" s="27" customFormat="1" ht="15" customHeight="1" thickTop="1" thickBot="1" x14ac:dyDescent="0.3">
      <c r="A37" s="171"/>
      <c r="B37" s="186"/>
      <c r="C37" s="180"/>
      <c r="D37" s="155"/>
      <c r="E37" s="6" t="s">
        <v>123</v>
      </c>
      <c r="F37" s="167"/>
      <c r="G37" s="167"/>
      <c r="H37" s="167"/>
      <c r="I37" s="167"/>
      <c r="J37" s="7">
        <v>5</v>
      </c>
      <c r="K37" s="162"/>
      <c r="L37" s="6" t="s">
        <v>123</v>
      </c>
      <c r="M37" s="167"/>
      <c r="N37" s="167"/>
      <c r="O37" s="167"/>
      <c r="P37" s="167"/>
      <c r="Q37" s="4">
        <f>VLOOKUP(L37,перечень!$B$3:$C$152,2,FALSE)</f>
        <v>735</v>
      </c>
      <c r="R37" s="162"/>
      <c r="S37" s="3">
        <f t="shared" si="8"/>
        <v>4.5999999999999996</v>
      </c>
      <c r="T37" s="5">
        <f t="shared" si="4"/>
        <v>3.3809999999999998</v>
      </c>
      <c r="U37" s="203"/>
      <c r="V37" s="217"/>
      <c r="W37" s="209"/>
    </row>
    <row r="38" spans="1:23" s="27" customFormat="1" ht="16.5" thickTop="1" thickBot="1" x14ac:dyDescent="0.3">
      <c r="A38" s="171"/>
      <c r="B38" s="186"/>
      <c r="C38" s="180"/>
      <c r="D38" s="155"/>
      <c r="E38" s="6"/>
      <c r="F38" s="167"/>
      <c r="G38" s="167"/>
      <c r="H38" s="167"/>
      <c r="I38" s="167"/>
      <c r="J38" s="7"/>
      <c r="K38" s="162"/>
      <c r="L38" s="6"/>
      <c r="M38" s="167"/>
      <c r="N38" s="167"/>
      <c r="O38" s="167"/>
      <c r="P38" s="167"/>
      <c r="Q38" s="4">
        <f>VLOOKUP(L38,перечень!$B$3:$C$152,2,FALSE)</f>
        <v>0</v>
      </c>
      <c r="R38" s="162"/>
      <c r="S38" s="3">
        <f t="shared" si="8"/>
        <v>0</v>
      </c>
      <c r="T38" s="5">
        <f t="shared" si="4"/>
        <v>0</v>
      </c>
      <c r="U38" s="203"/>
      <c r="V38" s="217"/>
      <c r="W38" s="209"/>
    </row>
    <row r="39" spans="1:23" s="27" customFormat="1" ht="16.5" thickTop="1" thickBot="1" x14ac:dyDescent="0.3">
      <c r="A39" s="171"/>
      <c r="B39" s="186"/>
      <c r="C39" s="180"/>
      <c r="D39" s="155"/>
      <c r="E39" s="6"/>
      <c r="F39" s="167"/>
      <c r="G39" s="167"/>
      <c r="H39" s="167"/>
      <c r="I39" s="167"/>
      <c r="J39" s="7"/>
      <c r="K39" s="162"/>
      <c r="L39" s="6"/>
      <c r="M39" s="167"/>
      <c r="N39" s="167"/>
      <c r="O39" s="167"/>
      <c r="P39" s="167"/>
      <c r="Q39" s="4">
        <f>VLOOKUP(L39,перечень!$B$3:$C$152,2,FALSE)</f>
        <v>0</v>
      </c>
      <c r="R39" s="162"/>
      <c r="S39" s="3">
        <f t="shared" si="8"/>
        <v>0</v>
      </c>
      <c r="T39" s="5">
        <f t="shared" si="4"/>
        <v>0</v>
      </c>
      <c r="U39" s="203"/>
      <c r="V39" s="217"/>
      <c r="W39" s="209"/>
    </row>
    <row r="40" spans="1:23" s="27" customFormat="1" ht="16.5" thickTop="1" thickBot="1" x14ac:dyDescent="0.3">
      <c r="A40" s="171"/>
      <c r="B40" s="186"/>
      <c r="C40" s="180"/>
      <c r="D40" s="155"/>
      <c r="E40" s="6"/>
      <c r="F40" s="167"/>
      <c r="G40" s="167"/>
      <c r="H40" s="167"/>
      <c r="I40" s="167"/>
      <c r="J40" s="7"/>
      <c r="K40" s="162"/>
      <c r="L40" s="6"/>
      <c r="M40" s="167"/>
      <c r="N40" s="167"/>
      <c r="O40" s="167"/>
      <c r="P40" s="167"/>
      <c r="Q40" s="4">
        <f>VLOOKUP(L40,перечень!$B$3:$C$152,2,FALSE)</f>
        <v>0</v>
      </c>
      <c r="R40" s="162"/>
      <c r="S40" s="3">
        <f t="shared" si="8"/>
        <v>0</v>
      </c>
      <c r="T40" s="5">
        <f t="shared" si="4"/>
        <v>0</v>
      </c>
      <c r="U40" s="203"/>
      <c r="V40" s="217"/>
      <c r="W40" s="209"/>
    </row>
    <row r="41" spans="1:23" s="27" customFormat="1" ht="16.5" thickTop="1" thickBot="1" x14ac:dyDescent="0.3">
      <c r="A41" s="171"/>
      <c r="B41" s="186"/>
      <c r="C41" s="180"/>
      <c r="D41" s="155"/>
      <c r="E41" s="51"/>
      <c r="F41" s="167"/>
      <c r="G41" s="167"/>
      <c r="H41" s="167"/>
      <c r="I41" s="167"/>
      <c r="J41" s="7"/>
      <c r="K41" s="243"/>
      <c r="L41" s="51"/>
      <c r="M41" s="167"/>
      <c r="N41" s="167"/>
      <c r="O41" s="167"/>
      <c r="P41" s="167"/>
      <c r="Q41" s="4">
        <f>VLOOKUP(L41,перечень!$B$3:$C$152,2,FALSE)</f>
        <v>0</v>
      </c>
      <c r="R41" s="243"/>
      <c r="S41" s="3">
        <f t="shared" si="8"/>
        <v>0</v>
      </c>
      <c r="T41" s="5">
        <f t="shared" si="4"/>
        <v>0</v>
      </c>
      <c r="U41" s="244"/>
      <c r="V41" s="217"/>
      <c r="W41" s="209"/>
    </row>
    <row r="42" spans="1:23" s="27" customFormat="1" ht="16.5" customHeight="1" thickTop="1" x14ac:dyDescent="0.25">
      <c r="A42" s="171"/>
      <c r="B42" s="186"/>
      <c r="C42" s="179" t="s">
        <v>338</v>
      </c>
      <c r="D42" s="248"/>
      <c r="E42" s="2" t="s">
        <v>147</v>
      </c>
      <c r="F42" s="166">
        <v>9.8000000000000007</v>
      </c>
      <c r="G42" s="166">
        <v>7.8</v>
      </c>
      <c r="H42" s="166">
        <v>8.9</v>
      </c>
      <c r="I42" s="166">
        <f>(F42*4)+(G42*9)+(H42*4)</f>
        <v>145</v>
      </c>
      <c r="J42" s="3">
        <v>36.299999999999997</v>
      </c>
      <c r="K42" s="268">
        <v>20</v>
      </c>
      <c r="L42" s="2" t="s">
        <v>147</v>
      </c>
      <c r="M42" s="166">
        <f>$R$42/$K$42*F42</f>
        <v>9.8000000000000007</v>
      </c>
      <c r="N42" s="166">
        <f>$R$42/$K$42*G42</f>
        <v>7.8</v>
      </c>
      <c r="O42" s="166">
        <f>$R$42/$K$42*H42</f>
        <v>8.9</v>
      </c>
      <c r="P42" s="166">
        <f t="shared" ref="P42" si="9">(M42*4)+(N42*9)+(O42*4)</f>
        <v>145</v>
      </c>
      <c r="Q42" s="4">
        <f>VLOOKUP(L42,перечень!$B$3:$C$152,2,FALSE)</f>
        <v>244</v>
      </c>
      <c r="R42" s="161">
        <v>20</v>
      </c>
      <c r="S42" s="3">
        <f>$R$42*J42/$K$42</f>
        <v>36.299999999999997</v>
      </c>
      <c r="T42" s="5">
        <f t="shared" si="4"/>
        <v>8.8571999999999989</v>
      </c>
      <c r="U42" s="202">
        <f>SUM(T42:T45)</f>
        <v>8.8571999999999989</v>
      </c>
      <c r="V42" s="217"/>
      <c r="W42" s="209"/>
    </row>
    <row r="43" spans="1:23" s="27" customFormat="1" x14ac:dyDescent="0.25">
      <c r="A43" s="171"/>
      <c r="B43" s="186"/>
      <c r="C43" s="180"/>
      <c r="D43" s="249"/>
      <c r="E43" s="79"/>
      <c r="F43" s="167"/>
      <c r="G43" s="167"/>
      <c r="H43" s="167"/>
      <c r="I43" s="167"/>
      <c r="J43" s="95"/>
      <c r="K43" s="269"/>
      <c r="L43" s="6"/>
      <c r="M43" s="167"/>
      <c r="N43" s="167"/>
      <c r="O43" s="167"/>
      <c r="P43" s="167"/>
      <c r="Q43" s="8">
        <f>VLOOKUP(L43,перечень!$B$3:$C$152,2,FALSE)</f>
        <v>0</v>
      </c>
      <c r="R43" s="162"/>
      <c r="S43" s="7">
        <f>$R$42*J43/$K$42</f>
        <v>0</v>
      </c>
      <c r="T43" s="9">
        <f t="shared" si="4"/>
        <v>0</v>
      </c>
      <c r="U43" s="203"/>
      <c r="V43" s="217"/>
      <c r="W43" s="209"/>
    </row>
    <row r="44" spans="1:23" s="27" customFormat="1" x14ac:dyDescent="0.25">
      <c r="A44" s="171"/>
      <c r="B44" s="186"/>
      <c r="C44" s="180"/>
      <c r="D44" s="249"/>
      <c r="E44" s="6"/>
      <c r="F44" s="167"/>
      <c r="G44" s="167"/>
      <c r="H44" s="167"/>
      <c r="I44" s="167"/>
      <c r="J44" s="7"/>
      <c r="K44" s="269"/>
      <c r="L44" s="6"/>
      <c r="M44" s="167"/>
      <c r="N44" s="167"/>
      <c r="O44" s="167"/>
      <c r="P44" s="167"/>
      <c r="Q44" s="8">
        <f>VLOOKUP(L44,перечень!$B$3:$C$152,2,FALSE)</f>
        <v>0</v>
      </c>
      <c r="R44" s="162"/>
      <c r="S44" s="7">
        <f>$R$42*J44/$K$42</f>
        <v>0</v>
      </c>
      <c r="T44" s="9">
        <f t="shared" si="4"/>
        <v>0</v>
      </c>
      <c r="U44" s="203"/>
      <c r="V44" s="217"/>
      <c r="W44" s="209"/>
    </row>
    <row r="45" spans="1:23" s="27" customFormat="1" ht="15.75" thickBot="1" x14ac:dyDescent="0.3">
      <c r="A45" s="171"/>
      <c r="B45" s="186"/>
      <c r="C45" s="181"/>
      <c r="D45" s="250"/>
      <c r="E45" s="10"/>
      <c r="F45" s="168"/>
      <c r="G45" s="168"/>
      <c r="H45" s="168"/>
      <c r="I45" s="168"/>
      <c r="J45" s="11"/>
      <c r="K45" s="270"/>
      <c r="L45" s="10"/>
      <c r="M45" s="168"/>
      <c r="N45" s="168"/>
      <c r="O45" s="168"/>
      <c r="P45" s="168"/>
      <c r="Q45" s="12">
        <f>VLOOKUP(L45,перечень!$B$3:$C$152,2,FALSE)</f>
        <v>0</v>
      </c>
      <c r="R45" s="163"/>
      <c r="S45" s="11">
        <f>$R$42*J45/$K$42</f>
        <v>0</v>
      </c>
      <c r="T45" s="13">
        <f t="shared" si="4"/>
        <v>0</v>
      </c>
      <c r="U45" s="204"/>
      <c r="V45" s="217"/>
      <c r="W45" s="209"/>
    </row>
    <row r="46" spans="1:23" s="27" customFormat="1" ht="15.75" customHeight="1" thickTop="1" x14ac:dyDescent="0.25">
      <c r="A46" s="171"/>
      <c r="B46" s="186"/>
      <c r="C46" s="179" t="s">
        <v>350</v>
      </c>
      <c r="D46" s="154" t="s">
        <v>203</v>
      </c>
      <c r="E46" s="2" t="s">
        <v>351</v>
      </c>
      <c r="F46" s="166">
        <v>8.1999999999999993</v>
      </c>
      <c r="G46" s="166">
        <v>15.2</v>
      </c>
      <c r="H46" s="166">
        <v>10.6</v>
      </c>
      <c r="I46" s="166">
        <f>(F46*4)+(G46*9)+(H46*4)</f>
        <v>211.99999999999997</v>
      </c>
      <c r="J46" s="3">
        <v>120</v>
      </c>
      <c r="K46" s="199">
        <v>100</v>
      </c>
      <c r="L46" s="6" t="s">
        <v>178</v>
      </c>
      <c r="M46" s="166">
        <f>$R$46/$K$46*F46</f>
        <v>8.1999999999999993</v>
      </c>
      <c r="N46" s="166">
        <f>$R$46/$K$46*G46</f>
        <v>15.2</v>
      </c>
      <c r="O46" s="166">
        <f>$R$46/$K$46*H46</f>
        <v>10.6</v>
      </c>
      <c r="P46" s="166">
        <f>(M46*4)+(N46*9)+(O46*4)</f>
        <v>211.99999999999997</v>
      </c>
      <c r="Q46" s="4">
        <f>VLOOKUP(L46,перечень!$B$3:$C$152,2,FALSE)</f>
        <v>290</v>
      </c>
      <c r="R46" s="199">
        <v>100</v>
      </c>
      <c r="S46" s="3">
        <f t="shared" ref="S46:S51" si="10">$R$46*J46/$K$46</f>
        <v>120</v>
      </c>
      <c r="T46" s="5">
        <f t="shared" si="4"/>
        <v>34.799999999999997</v>
      </c>
      <c r="U46" s="202">
        <f>SUM(T46:T51)</f>
        <v>34.799999999999997</v>
      </c>
      <c r="V46" s="217"/>
      <c r="W46" s="209"/>
    </row>
    <row r="47" spans="1:23" s="27" customFormat="1" x14ac:dyDescent="0.25">
      <c r="A47" s="171"/>
      <c r="B47" s="186"/>
      <c r="C47" s="180"/>
      <c r="D47" s="155"/>
      <c r="E47" s="6"/>
      <c r="F47" s="167"/>
      <c r="G47" s="167"/>
      <c r="H47" s="167"/>
      <c r="I47" s="167"/>
      <c r="J47" s="7"/>
      <c r="K47" s="200"/>
      <c r="L47" s="6"/>
      <c r="M47" s="167"/>
      <c r="N47" s="167"/>
      <c r="O47" s="167"/>
      <c r="P47" s="167"/>
      <c r="Q47" s="8">
        <f>VLOOKUP(L47,перечень!$B$3:$C$152,2,FALSE)</f>
        <v>0</v>
      </c>
      <c r="R47" s="200"/>
      <c r="S47" s="7">
        <f t="shared" si="10"/>
        <v>0</v>
      </c>
      <c r="T47" s="9">
        <f t="shared" si="4"/>
        <v>0</v>
      </c>
      <c r="U47" s="203"/>
      <c r="V47" s="217"/>
      <c r="W47" s="209"/>
    </row>
    <row r="48" spans="1:23" s="27" customFormat="1" x14ac:dyDescent="0.25">
      <c r="A48" s="171"/>
      <c r="B48" s="186"/>
      <c r="C48" s="180"/>
      <c r="D48" s="155"/>
      <c r="E48" s="6"/>
      <c r="F48" s="167"/>
      <c r="G48" s="167"/>
      <c r="H48" s="167"/>
      <c r="I48" s="167"/>
      <c r="J48" s="7"/>
      <c r="K48" s="200"/>
      <c r="L48" s="6"/>
      <c r="M48" s="167"/>
      <c r="N48" s="167"/>
      <c r="O48" s="167"/>
      <c r="P48" s="167"/>
      <c r="Q48" s="8">
        <f>VLOOKUP(L48,перечень!$B$3:$C$152,2,FALSE)</f>
        <v>0</v>
      </c>
      <c r="R48" s="200"/>
      <c r="S48" s="7">
        <f t="shared" si="10"/>
        <v>0</v>
      </c>
      <c r="T48" s="9">
        <f t="shared" si="4"/>
        <v>0</v>
      </c>
      <c r="U48" s="203"/>
      <c r="V48" s="217"/>
      <c r="W48" s="209"/>
    </row>
    <row r="49" spans="1:23" s="27" customFormat="1" x14ac:dyDescent="0.25">
      <c r="A49" s="171"/>
      <c r="B49" s="186"/>
      <c r="C49" s="180"/>
      <c r="D49" s="155"/>
      <c r="E49" s="6"/>
      <c r="F49" s="167"/>
      <c r="G49" s="167"/>
      <c r="H49" s="167"/>
      <c r="I49" s="167"/>
      <c r="J49" s="7"/>
      <c r="K49" s="200"/>
      <c r="L49" s="6"/>
      <c r="M49" s="167"/>
      <c r="N49" s="167"/>
      <c r="O49" s="167"/>
      <c r="P49" s="167"/>
      <c r="Q49" s="8">
        <f>VLOOKUP(L49,перечень!$B$3:$C$152,2,FALSE)</f>
        <v>0</v>
      </c>
      <c r="R49" s="200"/>
      <c r="S49" s="7">
        <f t="shared" si="10"/>
        <v>0</v>
      </c>
      <c r="T49" s="9">
        <f t="shared" si="4"/>
        <v>0</v>
      </c>
      <c r="U49" s="203"/>
      <c r="V49" s="217"/>
      <c r="W49" s="209"/>
    </row>
    <row r="50" spans="1:23" s="27" customFormat="1" x14ac:dyDescent="0.25">
      <c r="A50" s="171"/>
      <c r="B50" s="186"/>
      <c r="C50" s="180"/>
      <c r="D50" s="155"/>
      <c r="E50" s="6"/>
      <c r="F50" s="167"/>
      <c r="G50" s="167"/>
      <c r="H50" s="167"/>
      <c r="I50" s="167"/>
      <c r="J50" s="7"/>
      <c r="K50" s="200"/>
      <c r="L50" s="6"/>
      <c r="M50" s="167"/>
      <c r="N50" s="167"/>
      <c r="O50" s="167"/>
      <c r="P50" s="167"/>
      <c r="Q50" s="8">
        <f>VLOOKUP(L50,перечень!$B$3:$C$152,2,FALSE)</f>
        <v>0</v>
      </c>
      <c r="R50" s="200"/>
      <c r="S50" s="7">
        <f t="shared" si="10"/>
        <v>0</v>
      </c>
      <c r="T50" s="9">
        <f t="shared" si="4"/>
        <v>0</v>
      </c>
      <c r="U50" s="203"/>
      <c r="V50" s="217"/>
      <c r="W50" s="209"/>
    </row>
    <row r="51" spans="1:23" s="27" customFormat="1" ht="15.75" thickBot="1" x14ac:dyDescent="0.3">
      <c r="A51" s="171"/>
      <c r="B51" s="186"/>
      <c r="C51" s="181"/>
      <c r="D51" s="156"/>
      <c r="E51" s="10"/>
      <c r="F51" s="168"/>
      <c r="G51" s="168"/>
      <c r="H51" s="168"/>
      <c r="I51" s="168"/>
      <c r="J51" s="11"/>
      <c r="K51" s="201"/>
      <c r="L51" s="10"/>
      <c r="M51" s="168"/>
      <c r="N51" s="168"/>
      <c r="O51" s="168"/>
      <c r="P51" s="168"/>
      <c r="Q51" s="12">
        <f>VLOOKUP(L51,перечень!$B$3:$C$152,2,FALSE)</f>
        <v>0</v>
      </c>
      <c r="R51" s="201"/>
      <c r="S51" s="11">
        <f t="shared" si="10"/>
        <v>0</v>
      </c>
      <c r="T51" s="13">
        <f t="shared" si="4"/>
        <v>0</v>
      </c>
      <c r="U51" s="204"/>
      <c r="V51" s="217"/>
      <c r="W51" s="209"/>
    </row>
    <row r="52" spans="1:23" s="27" customFormat="1" ht="15.75" thickTop="1" x14ac:dyDescent="0.25">
      <c r="A52" s="171"/>
      <c r="B52" s="186"/>
      <c r="C52" s="179" t="s">
        <v>222</v>
      </c>
      <c r="D52" s="248" t="s">
        <v>457</v>
      </c>
      <c r="E52" s="2" t="s">
        <v>315</v>
      </c>
      <c r="F52" s="166">
        <v>4.4000000000000004</v>
      </c>
      <c r="G52" s="166">
        <v>5.9</v>
      </c>
      <c r="H52" s="166">
        <v>33.6</v>
      </c>
      <c r="I52" s="166">
        <f t="shared" si="6"/>
        <v>205.10000000000002</v>
      </c>
      <c r="J52" s="3">
        <v>49.9</v>
      </c>
      <c r="K52" s="199">
        <v>150</v>
      </c>
      <c r="L52" s="2" t="s">
        <v>150</v>
      </c>
      <c r="M52" s="166">
        <f>$R$52/$K$52*F52</f>
        <v>5.8666666666666671</v>
      </c>
      <c r="N52" s="166">
        <f>$R$52/$K$52*G52</f>
        <v>7.8666666666666671</v>
      </c>
      <c r="O52" s="166">
        <f>$R$52/$K$52*H52</f>
        <v>44.8</v>
      </c>
      <c r="P52" s="166">
        <f t="shared" ref="P52" si="11">(M52*4)+(N52*9)+(O52*4)</f>
        <v>273.4666666666667</v>
      </c>
      <c r="Q52" s="4">
        <f>VLOOKUP(L52,перечень!$B$3:$C$152,2,FALSE)</f>
        <v>70</v>
      </c>
      <c r="R52" s="199">
        <v>200</v>
      </c>
      <c r="S52" s="3">
        <f>$R$52*J52/$K$52</f>
        <v>66.533333333333331</v>
      </c>
      <c r="T52" s="5">
        <f t="shared" si="4"/>
        <v>4.6573333333333338</v>
      </c>
      <c r="U52" s="202">
        <f>SUM(T52:T54)</f>
        <v>12.015866666666668</v>
      </c>
      <c r="V52" s="217"/>
      <c r="W52" s="209"/>
    </row>
    <row r="53" spans="1:23" s="27" customFormat="1" x14ac:dyDescent="0.25">
      <c r="A53" s="171"/>
      <c r="B53" s="186"/>
      <c r="C53" s="180"/>
      <c r="D53" s="249"/>
      <c r="E53" s="6" t="s">
        <v>123</v>
      </c>
      <c r="F53" s="167"/>
      <c r="G53" s="167"/>
      <c r="H53" s="167"/>
      <c r="I53" s="167"/>
      <c r="J53" s="7">
        <v>7.5</v>
      </c>
      <c r="K53" s="200"/>
      <c r="L53" s="6" t="s">
        <v>123</v>
      </c>
      <c r="M53" s="167"/>
      <c r="N53" s="167"/>
      <c r="O53" s="167"/>
      <c r="P53" s="167"/>
      <c r="Q53" s="8">
        <f>VLOOKUP(L53,перечень!$B$3:$C$152,2,FALSE)</f>
        <v>735</v>
      </c>
      <c r="R53" s="200"/>
      <c r="S53" s="7">
        <f>$R$52*J53/$K$52</f>
        <v>10</v>
      </c>
      <c r="T53" s="9">
        <f t="shared" si="4"/>
        <v>7.35</v>
      </c>
      <c r="U53" s="203"/>
      <c r="V53" s="217"/>
      <c r="W53" s="209"/>
    </row>
    <row r="54" spans="1:23" s="27" customFormat="1" ht="25.5" customHeight="1" thickBot="1" x14ac:dyDescent="0.3">
      <c r="A54" s="171"/>
      <c r="B54" s="186"/>
      <c r="C54" s="181"/>
      <c r="D54" s="250"/>
      <c r="E54" s="10" t="s">
        <v>137</v>
      </c>
      <c r="F54" s="168"/>
      <c r="G54" s="168"/>
      <c r="H54" s="168"/>
      <c r="I54" s="168"/>
      <c r="J54" s="11">
        <v>0.4</v>
      </c>
      <c r="K54" s="201"/>
      <c r="L54" s="10" t="s">
        <v>137</v>
      </c>
      <c r="M54" s="168"/>
      <c r="N54" s="168"/>
      <c r="O54" s="168"/>
      <c r="P54" s="168"/>
      <c r="Q54" s="12">
        <f>VLOOKUP(L54,перечень!$B$3:$C$152,2,FALSE)</f>
        <v>16</v>
      </c>
      <c r="R54" s="201"/>
      <c r="S54" s="11">
        <f>$R$52*J54/$K$52</f>
        <v>0.53333333333333333</v>
      </c>
      <c r="T54" s="13">
        <f t="shared" si="4"/>
        <v>8.5333333333333337E-3</v>
      </c>
      <c r="U54" s="204"/>
      <c r="V54" s="217"/>
      <c r="W54" s="209"/>
    </row>
    <row r="55" spans="1:23" s="27" customFormat="1" ht="16.5" thickTop="1" thickBot="1" x14ac:dyDescent="0.3">
      <c r="A55" s="171"/>
      <c r="B55" s="186"/>
      <c r="C55" s="14" t="s">
        <v>204</v>
      </c>
      <c r="D55" s="31" t="s">
        <v>205</v>
      </c>
      <c r="E55" s="15" t="s">
        <v>204</v>
      </c>
      <c r="F55" s="42">
        <v>8.1</v>
      </c>
      <c r="G55" s="42">
        <v>3.4</v>
      </c>
      <c r="H55" s="42">
        <v>42.2</v>
      </c>
      <c r="I55" s="42">
        <f>(F55*4)+(G55*9)+(H55*4)</f>
        <v>231.8</v>
      </c>
      <c r="J55" s="16">
        <v>100</v>
      </c>
      <c r="K55" s="17">
        <v>100</v>
      </c>
      <c r="L55" s="6" t="s">
        <v>125</v>
      </c>
      <c r="M55" s="42">
        <f>$R$55/$K$55*F55</f>
        <v>2.9159999999999999</v>
      </c>
      <c r="N55" s="42">
        <f>$R$55/$K$55*G55</f>
        <v>1.224</v>
      </c>
      <c r="O55" s="42">
        <f>$R$55/$K$55*H55</f>
        <v>15.192</v>
      </c>
      <c r="P55" s="42">
        <f>(M55*4)+(N55*9)+(O55*4)</f>
        <v>83.448000000000008</v>
      </c>
      <c r="Q55" s="18">
        <f>VLOOKUP(L55,перечень!$B$3:$C$152,2,FALSE)</f>
        <v>88</v>
      </c>
      <c r="R55" s="17">
        <v>36</v>
      </c>
      <c r="S55" s="16">
        <f>$R$55*J55/$K$55</f>
        <v>36</v>
      </c>
      <c r="T55" s="19">
        <f t="shared" si="4"/>
        <v>3.1679999999999997</v>
      </c>
      <c r="U55" s="43">
        <f>SUM(T55)</f>
        <v>3.1679999999999997</v>
      </c>
      <c r="V55" s="217"/>
      <c r="W55" s="209"/>
    </row>
    <row r="56" spans="1:23" s="27" customFormat="1" ht="16.5" thickTop="1" thickBot="1" x14ac:dyDescent="0.3">
      <c r="A56" s="171"/>
      <c r="B56" s="186"/>
      <c r="C56" s="14" t="s">
        <v>124</v>
      </c>
      <c r="D56" s="31" t="s">
        <v>205</v>
      </c>
      <c r="E56" s="15" t="s">
        <v>206</v>
      </c>
      <c r="F56" s="42">
        <v>6.6</v>
      </c>
      <c r="G56" s="42">
        <v>5.2</v>
      </c>
      <c r="H56" s="42">
        <v>39.799999999999997</v>
      </c>
      <c r="I56" s="42">
        <f>(F56*4)+(G56*9)+(H56*4)</f>
        <v>232.39999999999998</v>
      </c>
      <c r="J56" s="16">
        <v>100</v>
      </c>
      <c r="K56" s="17">
        <v>100</v>
      </c>
      <c r="L56" s="15" t="s">
        <v>124</v>
      </c>
      <c r="M56" s="42">
        <f>$R$56/$K$56*F56</f>
        <v>3.3</v>
      </c>
      <c r="N56" s="42">
        <f>$R$56/$K$56*G56</f>
        <v>2.6</v>
      </c>
      <c r="O56" s="42">
        <f>$R$56/$K$56*H56</f>
        <v>19.899999999999999</v>
      </c>
      <c r="P56" s="42">
        <f>(M56*4)+(N56*9)+(O56*4)</f>
        <v>116.19999999999999</v>
      </c>
      <c r="Q56" s="18">
        <f>VLOOKUP(L56,перечень!$B$3:$C$152,2,FALSE)</f>
        <v>67.28</v>
      </c>
      <c r="R56" s="17">
        <v>50</v>
      </c>
      <c r="S56" s="16">
        <f>$R$56*J56/$K$56</f>
        <v>50</v>
      </c>
      <c r="T56" s="19">
        <f t="shared" si="4"/>
        <v>3.3640000000000003</v>
      </c>
      <c r="U56" s="43">
        <f>SUM(T56)</f>
        <v>3.3640000000000003</v>
      </c>
      <c r="V56" s="217"/>
      <c r="W56" s="209"/>
    </row>
    <row r="57" spans="1:23" s="27" customFormat="1" ht="15.75" thickTop="1" x14ac:dyDescent="0.25">
      <c r="A57" s="171"/>
      <c r="B57" s="186"/>
      <c r="C57" s="179" t="s">
        <v>366</v>
      </c>
      <c r="D57" s="248" t="s">
        <v>367</v>
      </c>
      <c r="E57" s="2" t="s">
        <v>214</v>
      </c>
      <c r="F57" s="166">
        <v>0.8</v>
      </c>
      <c r="G57" s="166">
        <v>0.2</v>
      </c>
      <c r="H57" s="166">
        <v>25.7</v>
      </c>
      <c r="I57" s="166">
        <f t="shared" ref="I57" si="12">(F57*4)+(G57*9)+(H57*4)</f>
        <v>107.8</v>
      </c>
      <c r="J57" s="3">
        <v>7</v>
      </c>
      <c r="K57" s="199">
        <v>200</v>
      </c>
      <c r="L57" s="2" t="s">
        <v>138</v>
      </c>
      <c r="M57" s="166">
        <f>$R$57/$K$57*F57</f>
        <v>0.8</v>
      </c>
      <c r="N57" s="166">
        <f>$R$57/$K$57*G57</f>
        <v>0.2</v>
      </c>
      <c r="O57" s="166">
        <f>$R$57/$K$57*H57</f>
        <v>25.7</v>
      </c>
      <c r="P57" s="166">
        <f>(M57*4)+(N57*9)+(O57*4)</f>
        <v>107.8</v>
      </c>
      <c r="Q57" s="4">
        <f>VLOOKUP(L57,перечень!$B$3:$C$152,2,FALSE)</f>
        <v>95</v>
      </c>
      <c r="R57" s="199">
        <v>200</v>
      </c>
      <c r="S57" s="3">
        <f>$R$57*J57/$K$57</f>
        <v>7</v>
      </c>
      <c r="T57" s="5">
        <f t="shared" si="4"/>
        <v>0.66500000000000004</v>
      </c>
      <c r="U57" s="202">
        <f>SUM(T57:T59)</f>
        <v>9.6649999999999991</v>
      </c>
      <c r="V57" s="217"/>
      <c r="W57" s="209"/>
    </row>
    <row r="58" spans="1:23" s="27" customFormat="1" x14ac:dyDescent="0.25">
      <c r="A58" s="171"/>
      <c r="B58" s="186"/>
      <c r="C58" s="180"/>
      <c r="D58" s="249"/>
      <c r="E58" s="6" t="s">
        <v>110</v>
      </c>
      <c r="F58" s="167"/>
      <c r="G58" s="167"/>
      <c r="H58" s="167"/>
      <c r="I58" s="167"/>
      <c r="J58" s="7">
        <v>25</v>
      </c>
      <c r="K58" s="200"/>
      <c r="L58" s="6" t="s">
        <v>110</v>
      </c>
      <c r="M58" s="167"/>
      <c r="N58" s="167"/>
      <c r="O58" s="167"/>
      <c r="P58" s="167"/>
      <c r="Q58" s="8">
        <f>VLOOKUP(L58,перечень!$B$3:$C$152,2,FALSE)</f>
        <v>360</v>
      </c>
      <c r="R58" s="200"/>
      <c r="S58" s="7">
        <f>$R$57*J58/$K$57</f>
        <v>25</v>
      </c>
      <c r="T58" s="9">
        <f t="shared" si="4"/>
        <v>9</v>
      </c>
      <c r="U58" s="203"/>
      <c r="V58" s="217"/>
      <c r="W58" s="209"/>
    </row>
    <row r="59" spans="1:23" s="27" customFormat="1" ht="15.75" thickBot="1" x14ac:dyDescent="0.3">
      <c r="A59" s="171"/>
      <c r="B59" s="187"/>
      <c r="C59" s="181"/>
      <c r="D59" s="250"/>
      <c r="E59" s="10"/>
      <c r="F59" s="168"/>
      <c r="G59" s="168"/>
      <c r="H59" s="168"/>
      <c r="I59" s="168"/>
      <c r="J59" s="11">
        <v>10</v>
      </c>
      <c r="K59" s="201"/>
      <c r="L59" s="10">
        <v>0</v>
      </c>
      <c r="M59" s="168"/>
      <c r="N59" s="168"/>
      <c r="O59" s="168"/>
      <c r="P59" s="168"/>
      <c r="Q59" s="12">
        <f>VLOOKUP(L59,перечень!$B$3:$C$152,2,FALSE)</f>
        <v>0</v>
      </c>
      <c r="R59" s="201"/>
      <c r="S59" s="11">
        <f>$R$57*J59/$K$57</f>
        <v>10</v>
      </c>
      <c r="T59" s="13">
        <f t="shared" si="4"/>
        <v>0</v>
      </c>
      <c r="U59" s="204"/>
      <c r="V59" s="214"/>
      <c r="W59" s="210"/>
    </row>
    <row r="60" spans="1:23" s="27" customFormat="1" ht="15.75" thickTop="1" x14ac:dyDescent="0.25">
      <c r="A60" s="171"/>
      <c r="B60" s="188" t="s">
        <v>82</v>
      </c>
      <c r="C60" s="182"/>
      <c r="D60" s="154"/>
      <c r="E60" s="2"/>
      <c r="F60" s="166"/>
      <c r="G60" s="166"/>
      <c r="H60" s="166"/>
      <c r="I60" s="166">
        <f>(F60*4)+(G60*9)+(H60*4)</f>
        <v>0</v>
      </c>
      <c r="J60" s="3">
        <v>45</v>
      </c>
      <c r="K60" s="161">
        <v>50</v>
      </c>
      <c r="L60" s="2"/>
      <c r="M60" s="166">
        <f>$R$60/$K$60*F60</f>
        <v>0</v>
      </c>
      <c r="N60" s="166">
        <f>$R$60/$K$60*G60</f>
        <v>0</v>
      </c>
      <c r="O60" s="166">
        <f>$R$60/$K$60*H60</f>
        <v>0</v>
      </c>
      <c r="P60" s="166">
        <f>(M60*4)+(N60*9)+(O60*4)</f>
        <v>0</v>
      </c>
      <c r="Q60" s="4">
        <f>VLOOKUP(L60,перечень!$B$3:$C$152,2,FALSE)</f>
        <v>0</v>
      </c>
      <c r="R60" s="161"/>
      <c r="S60" s="3">
        <f t="shared" ref="S60:S67" si="13">$R$60*J60/$K$60</f>
        <v>0</v>
      </c>
      <c r="T60" s="5">
        <f t="shared" si="4"/>
        <v>0</v>
      </c>
      <c r="U60" s="202">
        <f>SUM(T60:T67)</f>
        <v>0</v>
      </c>
      <c r="V60" s="213">
        <f>SUM(U60:U75)</f>
        <v>0</v>
      </c>
      <c r="W60" s="208">
        <f>SUM(P60:P75)</f>
        <v>0</v>
      </c>
    </row>
    <row r="61" spans="1:23" s="27" customFormat="1" x14ac:dyDescent="0.25">
      <c r="A61" s="171"/>
      <c r="B61" s="251"/>
      <c r="C61" s="183"/>
      <c r="D61" s="155"/>
      <c r="E61" s="6"/>
      <c r="F61" s="167"/>
      <c r="G61" s="167"/>
      <c r="H61" s="167"/>
      <c r="I61" s="167"/>
      <c r="J61" s="7">
        <v>1.9</v>
      </c>
      <c r="K61" s="162"/>
      <c r="L61" s="6"/>
      <c r="M61" s="167"/>
      <c r="N61" s="167"/>
      <c r="O61" s="167"/>
      <c r="P61" s="167"/>
      <c r="Q61" s="8">
        <f>VLOOKUP(L61,перечень!$B$3:$C$152,2,FALSE)</f>
        <v>0</v>
      </c>
      <c r="R61" s="162"/>
      <c r="S61" s="7">
        <f t="shared" si="13"/>
        <v>0</v>
      </c>
      <c r="T61" s="9">
        <f t="shared" si="4"/>
        <v>0</v>
      </c>
      <c r="U61" s="203"/>
      <c r="V61" s="217"/>
      <c r="W61" s="209"/>
    </row>
    <row r="62" spans="1:23" s="27" customFormat="1" x14ac:dyDescent="0.25">
      <c r="A62" s="171"/>
      <c r="B62" s="251"/>
      <c r="C62" s="183"/>
      <c r="D62" s="155"/>
      <c r="E62" s="6"/>
      <c r="F62" s="167"/>
      <c r="G62" s="167"/>
      <c r="H62" s="167"/>
      <c r="I62" s="167"/>
      <c r="J62" s="7">
        <v>3.7</v>
      </c>
      <c r="K62" s="162"/>
      <c r="L62" s="6"/>
      <c r="M62" s="167"/>
      <c r="N62" s="167"/>
      <c r="O62" s="167"/>
      <c r="P62" s="167"/>
      <c r="Q62" s="8">
        <f>VLOOKUP(L62,перечень!$B$3:$C$152,2,FALSE)</f>
        <v>0</v>
      </c>
      <c r="R62" s="162"/>
      <c r="S62" s="7">
        <f t="shared" si="13"/>
        <v>0</v>
      </c>
      <c r="T62" s="9">
        <f t="shared" si="4"/>
        <v>0</v>
      </c>
      <c r="U62" s="203"/>
      <c r="V62" s="217"/>
      <c r="W62" s="209"/>
    </row>
    <row r="63" spans="1:23" s="27" customFormat="1" x14ac:dyDescent="0.25">
      <c r="A63" s="171"/>
      <c r="B63" s="251"/>
      <c r="C63" s="183"/>
      <c r="D63" s="155"/>
      <c r="E63" s="6"/>
      <c r="F63" s="167"/>
      <c r="G63" s="167"/>
      <c r="H63" s="167"/>
      <c r="I63" s="167"/>
      <c r="J63" s="7">
        <v>3.3</v>
      </c>
      <c r="K63" s="162"/>
      <c r="L63" s="6"/>
      <c r="M63" s="167"/>
      <c r="N63" s="167"/>
      <c r="O63" s="167"/>
      <c r="P63" s="167"/>
      <c r="Q63" s="8">
        <f>VLOOKUP(L63,перечень!$B$3:$C$152,2,FALSE)</f>
        <v>0</v>
      </c>
      <c r="R63" s="162"/>
      <c r="S63" s="7">
        <f t="shared" si="13"/>
        <v>0</v>
      </c>
      <c r="T63" s="9">
        <f t="shared" si="4"/>
        <v>0</v>
      </c>
      <c r="U63" s="203"/>
      <c r="V63" s="217"/>
      <c r="W63" s="209"/>
    </row>
    <row r="64" spans="1:23" s="27" customFormat="1" x14ac:dyDescent="0.25">
      <c r="A64" s="171"/>
      <c r="B64" s="251"/>
      <c r="C64" s="183"/>
      <c r="D64" s="155"/>
      <c r="E64" s="6"/>
      <c r="F64" s="167"/>
      <c r="G64" s="167"/>
      <c r="H64" s="167"/>
      <c r="I64" s="167"/>
      <c r="J64" s="7">
        <v>1.7</v>
      </c>
      <c r="K64" s="162"/>
      <c r="L64" s="6"/>
      <c r="M64" s="167"/>
      <c r="N64" s="167"/>
      <c r="O64" s="167"/>
      <c r="P64" s="167"/>
      <c r="Q64" s="8">
        <f>VLOOKUP(L64,перечень!$B$3:$C$152,2,FALSE)</f>
        <v>0</v>
      </c>
      <c r="R64" s="162"/>
      <c r="S64" s="7">
        <f t="shared" si="13"/>
        <v>0</v>
      </c>
      <c r="T64" s="9">
        <f t="shared" si="4"/>
        <v>0</v>
      </c>
      <c r="U64" s="203"/>
      <c r="V64" s="217"/>
      <c r="W64" s="209"/>
    </row>
    <row r="65" spans="1:23" s="27" customFormat="1" x14ac:dyDescent="0.25">
      <c r="A65" s="171"/>
      <c r="B65" s="251"/>
      <c r="C65" s="276"/>
      <c r="D65" s="155"/>
      <c r="E65" s="51"/>
      <c r="F65" s="167"/>
      <c r="G65" s="167"/>
      <c r="H65" s="167"/>
      <c r="I65" s="167"/>
      <c r="J65" s="52">
        <v>5</v>
      </c>
      <c r="K65" s="243"/>
      <c r="L65" s="51"/>
      <c r="M65" s="167"/>
      <c r="N65" s="167"/>
      <c r="O65" s="167"/>
      <c r="P65" s="167"/>
      <c r="Q65" s="8">
        <f>VLOOKUP(L65,перечень!$B$3:$C$152,2,FALSE)</f>
        <v>0</v>
      </c>
      <c r="R65" s="243"/>
      <c r="S65" s="7">
        <f t="shared" si="13"/>
        <v>0</v>
      </c>
      <c r="T65" s="9">
        <f t="shared" si="4"/>
        <v>0</v>
      </c>
      <c r="U65" s="244"/>
      <c r="V65" s="217"/>
      <c r="W65" s="209"/>
    </row>
    <row r="66" spans="1:23" s="27" customFormat="1" x14ac:dyDescent="0.25">
      <c r="A66" s="171"/>
      <c r="B66" s="251"/>
      <c r="C66" s="276"/>
      <c r="D66" s="155"/>
      <c r="E66" s="51"/>
      <c r="F66" s="167"/>
      <c r="G66" s="167"/>
      <c r="H66" s="167"/>
      <c r="I66" s="167"/>
      <c r="J66" s="52">
        <v>0.7</v>
      </c>
      <c r="K66" s="243"/>
      <c r="L66" s="51"/>
      <c r="M66" s="167"/>
      <c r="N66" s="167"/>
      <c r="O66" s="167"/>
      <c r="P66" s="167"/>
      <c r="Q66" s="8">
        <f>VLOOKUP(L66,перечень!$B$3:$C$152,2,FALSE)</f>
        <v>0</v>
      </c>
      <c r="R66" s="243"/>
      <c r="S66" s="7">
        <f t="shared" si="13"/>
        <v>0</v>
      </c>
      <c r="T66" s="9">
        <f t="shared" si="4"/>
        <v>0</v>
      </c>
      <c r="U66" s="244"/>
      <c r="V66" s="217"/>
      <c r="W66" s="209"/>
    </row>
    <row r="67" spans="1:23" s="27" customFormat="1" ht="15.75" thickBot="1" x14ac:dyDescent="0.3">
      <c r="A67" s="171"/>
      <c r="B67" s="251"/>
      <c r="C67" s="184"/>
      <c r="D67" s="156"/>
      <c r="E67" s="10"/>
      <c r="F67" s="168"/>
      <c r="G67" s="168"/>
      <c r="H67" s="168"/>
      <c r="I67" s="168"/>
      <c r="J67" s="11">
        <v>0.1</v>
      </c>
      <c r="K67" s="163"/>
      <c r="L67" s="10"/>
      <c r="M67" s="168"/>
      <c r="N67" s="168"/>
      <c r="O67" s="168"/>
      <c r="P67" s="168"/>
      <c r="Q67" s="12">
        <f>VLOOKUP(L67,перечень!$B$3:$C$152,2,FALSE)</f>
        <v>0</v>
      </c>
      <c r="R67" s="163"/>
      <c r="S67" s="11">
        <f t="shared" si="13"/>
        <v>0</v>
      </c>
      <c r="T67" s="13">
        <f t="shared" si="4"/>
        <v>0</v>
      </c>
      <c r="U67" s="204"/>
      <c r="V67" s="217"/>
      <c r="W67" s="209"/>
    </row>
    <row r="68" spans="1:23" s="27" customFormat="1" ht="15.75" customHeight="1" thickTop="1" x14ac:dyDescent="0.25">
      <c r="A68" s="171"/>
      <c r="B68" s="251"/>
      <c r="C68" s="179"/>
      <c r="D68" s="248"/>
      <c r="E68" s="2"/>
      <c r="F68" s="166"/>
      <c r="G68" s="166"/>
      <c r="H68" s="166"/>
      <c r="I68" s="166">
        <f t="shared" ref="I68" si="14">(F68*4)+(G68*9)+(H68*4)</f>
        <v>0</v>
      </c>
      <c r="J68" s="3">
        <v>7</v>
      </c>
      <c r="K68" s="199">
        <v>150</v>
      </c>
      <c r="L68" s="2"/>
      <c r="M68" s="166">
        <f>$R$68/$K$68*F68</f>
        <v>0</v>
      </c>
      <c r="N68" s="166">
        <f>$R$68/$K$68*G68</f>
        <v>0</v>
      </c>
      <c r="O68" s="166">
        <f>$R$68/$K$68*H68</f>
        <v>0</v>
      </c>
      <c r="P68" s="166">
        <f t="shared" ref="P68" si="15">(M68*4)+(N68*9)+(O68*4)</f>
        <v>0</v>
      </c>
      <c r="Q68" s="4">
        <f>VLOOKUP(L68,перечень!$B$3:$C$152,2,FALSE)</f>
        <v>0</v>
      </c>
      <c r="R68" s="161"/>
      <c r="S68" s="3">
        <f t="shared" ref="S68:S70" si="16">$R$68*J68/$K$68</f>
        <v>0</v>
      </c>
      <c r="T68" s="5">
        <f t="shared" si="4"/>
        <v>0</v>
      </c>
      <c r="U68" s="202">
        <f>SUM(T68:T70)</f>
        <v>0</v>
      </c>
      <c r="V68" s="217"/>
      <c r="W68" s="209"/>
    </row>
    <row r="69" spans="1:23" s="27" customFormat="1" x14ac:dyDescent="0.25">
      <c r="A69" s="171"/>
      <c r="B69" s="251"/>
      <c r="C69" s="180"/>
      <c r="D69" s="249"/>
      <c r="E69" s="6"/>
      <c r="F69" s="167"/>
      <c r="G69" s="167"/>
      <c r="H69" s="167"/>
      <c r="I69" s="167"/>
      <c r="J69" s="7">
        <v>25</v>
      </c>
      <c r="K69" s="200"/>
      <c r="L69" s="6"/>
      <c r="M69" s="167"/>
      <c r="N69" s="167"/>
      <c r="O69" s="167"/>
      <c r="P69" s="167"/>
      <c r="Q69" s="8">
        <f>VLOOKUP(L69,перечень!$B$3:$C$152,2,FALSE)</f>
        <v>0</v>
      </c>
      <c r="R69" s="162"/>
      <c r="S69" s="7">
        <f t="shared" si="16"/>
        <v>0</v>
      </c>
      <c r="T69" s="9">
        <f t="shared" si="4"/>
        <v>0</v>
      </c>
      <c r="U69" s="203"/>
      <c r="V69" s="217"/>
      <c r="W69" s="209"/>
    </row>
    <row r="70" spans="1:23" s="27" customFormat="1" ht="15.75" thickBot="1" x14ac:dyDescent="0.3">
      <c r="A70" s="171"/>
      <c r="B70" s="251"/>
      <c r="C70" s="181"/>
      <c r="D70" s="250"/>
      <c r="E70" s="10"/>
      <c r="F70" s="168"/>
      <c r="G70" s="168"/>
      <c r="H70" s="168"/>
      <c r="I70" s="168"/>
      <c r="J70" s="11">
        <v>10</v>
      </c>
      <c r="K70" s="201"/>
      <c r="L70" s="10"/>
      <c r="M70" s="167"/>
      <c r="N70" s="167"/>
      <c r="O70" s="167"/>
      <c r="P70" s="167"/>
      <c r="Q70" s="8">
        <f>VLOOKUP(L70,перечень!$B$3:$C$152,2,FALSE)</f>
        <v>0</v>
      </c>
      <c r="R70" s="162"/>
      <c r="S70" s="7">
        <f t="shared" si="16"/>
        <v>0</v>
      </c>
      <c r="T70" s="9">
        <f t="shared" si="4"/>
        <v>0</v>
      </c>
      <c r="U70" s="203"/>
      <c r="V70" s="217"/>
      <c r="W70" s="209"/>
    </row>
    <row r="71" spans="1:23" s="27" customFormat="1" ht="15.75" thickTop="1" x14ac:dyDescent="0.25">
      <c r="A71" s="171"/>
      <c r="B71" s="251"/>
      <c r="C71" s="240"/>
      <c r="D71" s="248"/>
      <c r="E71" s="2"/>
      <c r="F71" s="166"/>
      <c r="G71" s="166"/>
      <c r="H71" s="166"/>
      <c r="I71" s="166">
        <f t="shared" ref="I71" si="17">(F71*4)+(G71*9)+(H71*4)</f>
        <v>0</v>
      </c>
      <c r="J71" s="3">
        <v>100</v>
      </c>
      <c r="K71" s="199">
        <v>100</v>
      </c>
      <c r="L71" s="6"/>
      <c r="M71" s="166">
        <f>$R$71/$K$71*F71</f>
        <v>0</v>
      </c>
      <c r="N71" s="166">
        <f>$R$71/$K$71*G71</f>
        <v>0</v>
      </c>
      <c r="O71" s="166">
        <f>$R$71/$K$71*H71</f>
        <v>0</v>
      </c>
      <c r="P71" s="166">
        <f t="shared" ref="P71" si="18">(M71*4)+(N71*9)+(O71*4)</f>
        <v>0</v>
      </c>
      <c r="Q71" s="4">
        <f>VLOOKUP(L71,перечень!$B$3:$C$152,2,FALSE)</f>
        <v>0</v>
      </c>
      <c r="R71" s="199"/>
      <c r="S71" s="3">
        <f>$R$71*J71/$K$71</f>
        <v>0</v>
      </c>
      <c r="T71" s="5">
        <f t="shared" si="4"/>
        <v>0</v>
      </c>
      <c r="U71" s="202">
        <f>SUM(T71:T73)</f>
        <v>0</v>
      </c>
      <c r="V71" s="217"/>
      <c r="W71" s="209"/>
    </row>
    <row r="72" spans="1:23" s="27" customFormat="1" x14ac:dyDescent="0.25">
      <c r="A72" s="171"/>
      <c r="B72" s="251"/>
      <c r="C72" s="241"/>
      <c r="D72" s="249"/>
      <c r="E72" s="6"/>
      <c r="F72" s="167"/>
      <c r="G72" s="167"/>
      <c r="H72" s="167"/>
      <c r="I72" s="167"/>
      <c r="J72" s="7">
        <v>10</v>
      </c>
      <c r="K72" s="200"/>
      <c r="L72" s="6"/>
      <c r="M72" s="167"/>
      <c r="N72" s="167"/>
      <c r="O72" s="167"/>
      <c r="P72" s="167"/>
      <c r="Q72" s="8">
        <f>VLOOKUP(L72,перечень!$B$3:$C$152,2,FALSE)</f>
        <v>0</v>
      </c>
      <c r="R72" s="200"/>
      <c r="S72" s="7">
        <f>$R$71*J72/$K$71</f>
        <v>0</v>
      </c>
      <c r="T72" s="9">
        <f t="shared" si="4"/>
        <v>0</v>
      </c>
      <c r="U72" s="203"/>
      <c r="V72" s="217"/>
      <c r="W72" s="209"/>
    </row>
    <row r="73" spans="1:23" s="27" customFormat="1" ht="15.75" thickBot="1" x14ac:dyDescent="0.3">
      <c r="A73" s="171"/>
      <c r="B73" s="251"/>
      <c r="C73" s="242"/>
      <c r="D73" s="250"/>
      <c r="E73" s="10"/>
      <c r="F73" s="168"/>
      <c r="G73" s="168"/>
      <c r="H73" s="168"/>
      <c r="I73" s="168"/>
      <c r="J73" s="11">
        <v>10</v>
      </c>
      <c r="K73" s="201"/>
      <c r="L73" s="10"/>
      <c r="M73" s="168"/>
      <c r="N73" s="168"/>
      <c r="O73" s="168"/>
      <c r="P73" s="168"/>
      <c r="Q73" s="12">
        <f>VLOOKUP(L73,перечень!$B$3:$C$152,2,FALSE)</f>
        <v>0</v>
      </c>
      <c r="R73" s="201"/>
      <c r="S73" s="11">
        <f>$R$71*J73/$K$71</f>
        <v>0</v>
      </c>
      <c r="T73" s="13">
        <f t="shared" si="4"/>
        <v>0</v>
      </c>
      <c r="U73" s="204"/>
      <c r="V73" s="217"/>
      <c r="W73" s="209"/>
    </row>
    <row r="74" spans="1:23" s="27" customFormat="1" ht="16.5" thickTop="1" thickBot="1" x14ac:dyDescent="0.3">
      <c r="A74" s="171"/>
      <c r="B74" s="251"/>
      <c r="C74" s="14"/>
      <c r="D74" s="31"/>
      <c r="E74" s="15"/>
      <c r="F74" s="42"/>
      <c r="G74" s="42"/>
      <c r="H74" s="42"/>
      <c r="I74" s="42">
        <f>(F74*4)+(G74*9)+(H74*4)</f>
        <v>0</v>
      </c>
      <c r="J74" s="16">
        <v>100</v>
      </c>
      <c r="K74" s="17">
        <v>100</v>
      </c>
      <c r="L74" s="6"/>
      <c r="M74" s="42">
        <f>$R$74/$K$74*F74</f>
        <v>0</v>
      </c>
      <c r="N74" s="42">
        <f>$R$74/$K$74*G74</f>
        <v>0</v>
      </c>
      <c r="O74" s="42">
        <f>$R$74/$K$74*H74</f>
        <v>0</v>
      </c>
      <c r="P74" s="42">
        <f>(M74*4)+(N74*9)+(O74*4)</f>
        <v>0</v>
      </c>
      <c r="Q74" s="18">
        <f>VLOOKUP(L74,перечень!$B$3:$C$152,2,FALSE)</f>
        <v>0</v>
      </c>
      <c r="R74" s="17"/>
      <c r="S74" s="16">
        <f>$R$74*J74/$K$74</f>
        <v>0</v>
      </c>
      <c r="T74" s="19">
        <f t="shared" si="4"/>
        <v>0</v>
      </c>
      <c r="U74" s="43">
        <f>SUM(T74)</f>
        <v>0</v>
      </c>
      <c r="V74" s="217"/>
      <c r="W74" s="209"/>
    </row>
    <row r="75" spans="1:23" s="27" customFormat="1" ht="16.5" thickTop="1" thickBot="1" x14ac:dyDescent="0.3">
      <c r="A75" s="171"/>
      <c r="B75" s="189"/>
      <c r="C75" s="14"/>
      <c r="D75" s="31"/>
      <c r="E75" s="15"/>
      <c r="F75" s="42"/>
      <c r="G75" s="42"/>
      <c r="H75" s="42"/>
      <c r="I75" s="42">
        <f>(F75*4)+(G75*9)+(H75*4)</f>
        <v>0</v>
      </c>
      <c r="J75" s="16">
        <v>100</v>
      </c>
      <c r="K75" s="17">
        <v>100</v>
      </c>
      <c r="L75" s="15"/>
      <c r="M75" s="42">
        <f>$R$75/$K$75*F75</f>
        <v>0</v>
      </c>
      <c r="N75" s="42">
        <f>$R$75/$K$75*G75</f>
        <v>0</v>
      </c>
      <c r="O75" s="42">
        <f>$R$75/$K$75*H75</f>
        <v>0</v>
      </c>
      <c r="P75" s="42">
        <f>(M75*4)+(N75*9)+(O75*4)</f>
        <v>0</v>
      </c>
      <c r="Q75" s="18">
        <f>VLOOKUP(L75,перечень!$B$3:$C$152,2,FALSE)</f>
        <v>0</v>
      </c>
      <c r="R75" s="17"/>
      <c r="S75" s="16">
        <f>$R$75*J75/$K$75</f>
        <v>0</v>
      </c>
      <c r="T75" s="19">
        <f t="shared" si="4"/>
        <v>0</v>
      </c>
      <c r="U75" s="43">
        <f>SUM(T75)</f>
        <v>0</v>
      </c>
      <c r="V75" s="214"/>
      <c r="W75" s="210"/>
    </row>
    <row r="76" spans="1:23" s="27" customFormat="1" ht="15.75" thickTop="1" x14ac:dyDescent="0.25">
      <c r="A76" s="171"/>
      <c r="B76" s="185" t="s">
        <v>83</v>
      </c>
      <c r="C76" s="179"/>
      <c r="D76" s="154"/>
      <c r="E76" s="2"/>
      <c r="F76" s="166"/>
      <c r="G76" s="166"/>
      <c r="H76" s="166"/>
      <c r="I76" s="166">
        <f t="shared" ref="I76" si="19">(F76*4)+(G76*9)+(H76*4)</f>
        <v>0</v>
      </c>
      <c r="J76" s="3">
        <v>210</v>
      </c>
      <c r="K76" s="161">
        <v>200</v>
      </c>
      <c r="L76" s="2"/>
      <c r="M76" s="166">
        <f>$R$76/$K$76*F76</f>
        <v>0</v>
      </c>
      <c r="N76" s="166">
        <f>$R$76/$K$76*G76</f>
        <v>0</v>
      </c>
      <c r="O76" s="166">
        <f>$R$76/$K$76*H76</f>
        <v>0</v>
      </c>
      <c r="P76" s="166">
        <f t="shared" ref="P76" si="20">(M76*4)+(N76*9)+(O76*4)</f>
        <v>0</v>
      </c>
      <c r="Q76" s="4">
        <f>VLOOKUP(L76,перечень!$B$3:$C$152,2,FALSE)</f>
        <v>0</v>
      </c>
      <c r="R76" s="161"/>
      <c r="S76" s="3">
        <f t="shared" ref="S76:S81" si="21">$R$76*J76/$K$76</f>
        <v>0</v>
      </c>
      <c r="T76" s="5">
        <f t="shared" si="4"/>
        <v>0</v>
      </c>
      <c r="U76" s="202">
        <f>SUM(T76:T81)</f>
        <v>0</v>
      </c>
      <c r="V76" s="213">
        <f>SUM(U76:U92)</f>
        <v>0</v>
      </c>
      <c r="W76" s="208">
        <f>SUM(P76:P92)</f>
        <v>0</v>
      </c>
    </row>
    <row r="77" spans="1:23" s="27" customFormat="1" x14ac:dyDescent="0.25">
      <c r="A77" s="171"/>
      <c r="B77" s="186"/>
      <c r="C77" s="180"/>
      <c r="D77" s="155"/>
      <c r="E77" s="6"/>
      <c r="F77" s="167"/>
      <c r="G77" s="167"/>
      <c r="H77" s="167"/>
      <c r="I77" s="167"/>
      <c r="J77" s="7">
        <v>10</v>
      </c>
      <c r="K77" s="162"/>
      <c r="L77" s="6"/>
      <c r="M77" s="167"/>
      <c r="N77" s="167"/>
      <c r="O77" s="167"/>
      <c r="P77" s="167"/>
      <c r="Q77" s="8">
        <f>VLOOKUP(L77,перечень!$B$3:$C$152,2,FALSE)</f>
        <v>0</v>
      </c>
      <c r="R77" s="162"/>
      <c r="S77" s="7">
        <f t="shared" si="21"/>
        <v>0</v>
      </c>
      <c r="T77" s="9">
        <f t="shared" si="4"/>
        <v>0</v>
      </c>
      <c r="U77" s="203"/>
      <c r="V77" s="217"/>
      <c r="W77" s="209"/>
    </row>
    <row r="78" spans="1:23" s="27" customFormat="1" x14ac:dyDescent="0.25">
      <c r="A78" s="171"/>
      <c r="B78" s="186"/>
      <c r="C78" s="180"/>
      <c r="D78" s="155"/>
      <c r="E78" s="6"/>
      <c r="F78" s="167"/>
      <c r="G78" s="167"/>
      <c r="H78" s="167"/>
      <c r="I78" s="167"/>
      <c r="J78" s="7">
        <v>10</v>
      </c>
      <c r="K78" s="162"/>
      <c r="L78" s="6"/>
      <c r="M78" s="167"/>
      <c r="N78" s="167"/>
      <c r="O78" s="167"/>
      <c r="P78" s="167"/>
      <c r="Q78" s="8">
        <f>VLOOKUP(L78,перечень!$B$3:$C$152,2,FALSE)</f>
        <v>0</v>
      </c>
      <c r="R78" s="162"/>
      <c r="S78" s="7">
        <f t="shared" si="21"/>
        <v>0</v>
      </c>
      <c r="T78" s="9">
        <f t="shared" si="4"/>
        <v>0</v>
      </c>
      <c r="U78" s="203"/>
      <c r="V78" s="217"/>
      <c r="W78" s="209"/>
    </row>
    <row r="79" spans="1:23" s="27" customFormat="1" x14ac:dyDescent="0.25">
      <c r="A79" s="171"/>
      <c r="B79" s="186"/>
      <c r="C79" s="180"/>
      <c r="D79" s="155"/>
      <c r="E79" s="6"/>
      <c r="F79" s="167"/>
      <c r="G79" s="167"/>
      <c r="H79" s="167"/>
      <c r="I79" s="167"/>
      <c r="J79" s="7">
        <v>10</v>
      </c>
      <c r="K79" s="162"/>
      <c r="L79" s="6"/>
      <c r="M79" s="167"/>
      <c r="N79" s="167"/>
      <c r="O79" s="167"/>
      <c r="P79" s="167"/>
      <c r="Q79" s="8">
        <f>VLOOKUP(L79,перечень!$B$3:$C$152,2,FALSE)</f>
        <v>0</v>
      </c>
      <c r="R79" s="162"/>
      <c r="S79" s="7">
        <f t="shared" si="21"/>
        <v>0</v>
      </c>
      <c r="T79" s="9">
        <f t="shared" si="4"/>
        <v>0</v>
      </c>
      <c r="U79" s="203"/>
      <c r="V79" s="217"/>
      <c r="W79" s="209"/>
    </row>
    <row r="80" spans="1:23" s="27" customFormat="1" x14ac:dyDescent="0.25">
      <c r="A80" s="171"/>
      <c r="B80" s="186"/>
      <c r="C80" s="180"/>
      <c r="D80" s="155"/>
      <c r="E80" s="6"/>
      <c r="F80" s="167"/>
      <c r="G80" s="167"/>
      <c r="H80" s="167"/>
      <c r="I80" s="167"/>
      <c r="J80" s="7">
        <v>10</v>
      </c>
      <c r="K80" s="162"/>
      <c r="L80" s="6"/>
      <c r="M80" s="167"/>
      <c r="N80" s="167"/>
      <c r="O80" s="167"/>
      <c r="P80" s="167"/>
      <c r="Q80" s="8">
        <f>VLOOKUP(L80,перечень!$B$3:$C$152,2,FALSE)</f>
        <v>0</v>
      </c>
      <c r="R80" s="162"/>
      <c r="S80" s="7">
        <f t="shared" si="21"/>
        <v>0</v>
      </c>
      <c r="T80" s="9">
        <f t="shared" si="4"/>
        <v>0</v>
      </c>
      <c r="U80" s="203"/>
      <c r="V80" s="217"/>
      <c r="W80" s="209"/>
    </row>
    <row r="81" spans="1:23" s="27" customFormat="1" ht="15.75" thickBot="1" x14ac:dyDescent="0.3">
      <c r="A81" s="171"/>
      <c r="B81" s="186"/>
      <c r="C81" s="181"/>
      <c r="D81" s="156"/>
      <c r="E81" s="10"/>
      <c r="F81" s="168"/>
      <c r="G81" s="168"/>
      <c r="H81" s="168"/>
      <c r="I81" s="168"/>
      <c r="J81" s="11">
        <v>10</v>
      </c>
      <c r="K81" s="163"/>
      <c r="L81" s="10"/>
      <c r="M81" s="168"/>
      <c r="N81" s="168"/>
      <c r="O81" s="168"/>
      <c r="P81" s="168"/>
      <c r="Q81" s="12">
        <f>VLOOKUP(L81,перечень!$B$3:$C$152,2,FALSE)</f>
        <v>0</v>
      </c>
      <c r="R81" s="163"/>
      <c r="S81" s="11">
        <f t="shared" si="21"/>
        <v>0</v>
      </c>
      <c r="T81" s="13">
        <f t="shared" si="4"/>
        <v>0</v>
      </c>
      <c r="U81" s="204"/>
      <c r="V81" s="217"/>
      <c r="W81" s="209"/>
    </row>
    <row r="82" spans="1:23" s="27" customFormat="1" ht="15.75" thickTop="1" x14ac:dyDescent="0.25">
      <c r="A82" s="171"/>
      <c r="B82" s="186"/>
      <c r="C82" s="182"/>
      <c r="D82" s="154"/>
      <c r="E82" s="2"/>
      <c r="F82" s="166"/>
      <c r="G82" s="166"/>
      <c r="H82" s="166"/>
      <c r="I82" s="166">
        <f t="shared" ref="I82" si="22">(F82*4)+(G82*9)+(H82*4)</f>
        <v>0</v>
      </c>
      <c r="J82" s="3">
        <v>100</v>
      </c>
      <c r="K82" s="161">
        <v>100</v>
      </c>
      <c r="L82" s="2"/>
      <c r="M82" s="166">
        <f>$R$82/$K$82*F82</f>
        <v>0</v>
      </c>
      <c r="N82" s="166">
        <f>$R$82/$K$82*G82</f>
        <v>0</v>
      </c>
      <c r="O82" s="166">
        <f>$R$82/$K$82*H82</f>
        <v>0</v>
      </c>
      <c r="P82" s="166">
        <f t="shared" ref="P82" si="23">(M82*4)+(N82*9)+(O82*4)</f>
        <v>0</v>
      </c>
      <c r="Q82" s="4">
        <f>VLOOKUP(L82,перечень!$B$3:$C$152,2,FALSE)</f>
        <v>0</v>
      </c>
      <c r="R82" s="161"/>
      <c r="S82" s="3">
        <f t="shared" ref="S82:S87" si="24">$R$82*J82/$K$82</f>
        <v>0</v>
      </c>
      <c r="T82" s="5">
        <f t="shared" si="4"/>
        <v>0</v>
      </c>
      <c r="U82" s="202">
        <f>SUM(T82:T87)</f>
        <v>0</v>
      </c>
      <c r="V82" s="217"/>
      <c r="W82" s="209"/>
    </row>
    <row r="83" spans="1:23" s="27" customFormat="1" x14ac:dyDescent="0.25">
      <c r="A83" s="171"/>
      <c r="B83" s="186"/>
      <c r="C83" s="183"/>
      <c r="D83" s="155"/>
      <c r="E83" s="6"/>
      <c r="F83" s="167"/>
      <c r="G83" s="167"/>
      <c r="H83" s="167"/>
      <c r="I83" s="167"/>
      <c r="J83" s="7">
        <v>10</v>
      </c>
      <c r="K83" s="162"/>
      <c r="L83" s="6"/>
      <c r="M83" s="167"/>
      <c r="N83" s="167"/>
      <c r="O83" s="167"/>
      <c r="P83" s="167"/>
      <c r="Q83" s="8">
        <f>VLOOKUP(L83,перечень!$B$3:$C$152,2,FALSE)</f>
        <v>0</v>
      </c>
      <c r="R83" s="162"/>
      <c r="S83" s="7">
        <f t="shared" si="24"/>
        <v>0</v>
      </c>
      <c r="T83" s="9">
        <f t="shared" si="4"/>
        <v>0</v>
      </c>
      <c r="U83" s="203"/>
      <c r="V83" s="217"/>
      <c r="W83" s="209"/>
    </row>
    <row r="84" spans="1:23" s="27" customFormat="1" x14ac:dyDescent="0.25">
      <c r="A84" s="171"/>
      <c r="B84" s="186"/>
      <c r="C84" s="183"/>
      <c r="D84" s="155"/>
      <c r="E84" s="6"/>
      <c r="F84" s="167"/>
      <c r="G84" s="167"/>
      <c r="H84" s="167"/>
      <c r="I84" s="167"/>
      <c r="J84" s="7">
        <v>10</v>
      </c>
      <c r="K84" s="162"/>
      <c r="L84" s="6"/>
      <c r="M84" s="167"/>
      <c r="N84" s="167"/>
      <c r="O84" s="167"/>
      <c r="P84" s="167"/>
      <c r="Q84" s="8">
        <f>VLOOKUP(L84,перечень!$B$3:$C$152,2,FALSE)</f>
        <v>0</v>
      </c>
      <c r="R84" s="162"/>
      <c r="S84" s="7">
        <f t="shared" si="24"/>
        <v>0</v>
      </c>
      <c r="T84" s="9">
        <f t="shared" si="4"/>
        <v>0</v>
      </c>
      <c r="U84" s="203"/>
      <c r="V84" s="217"/>
      <c r="W84" s="209"/>
    </row>
    <row r="85" spans="1:23" s="27" customFormat="1" x14ac:dyDescent="0.25">
      <c r="A85" s="171"/>
      <c r="B85" s="186"/>
      <c r="C85" s="183"/>
      <c r="D85" s="155"/>
      <c r="E85" s="6"/>
      <c r="F85" s="167"/>
      <c r="G85" s="167"/>
      <c r="H85" s="167"/>
      <c r="I85" s="167"/>
      <c r="J85" s="7">
        <v>10</v>
      </c>
      <c r="K85" s="162"/>
      <c r="L85" s="6">
        <v>0</v>
      </c>
      <c r="M85" s="167"/>
      <c r="N85" s="167"/>
      <c r="O85" s="167"/>
      <c r="P85" s="167"/>
      <c r="Q85" s="8">
        <f>VLOOKUP(L85,перечень!$B$3:$C$152,2,FALSE)</f>
        <v>0</v>
      </c>
      <c r="R85" s="162"/>
      <c r="S85" s="7">
        <f t="shared" si="24"/>
        <v>0</v>
      </c>
      <c r="T85" s="9">
        <f t="shared" ref="T85:T92" si="25">Q85/1000*S85</f>
        <v>0</v>
      </c>
      <c r="U85" s="203"/>
      <c r="V85" s="217"/>
      <c r="W85" s="209"/>
    </row>
    <row r="86" spans="1:23" s="27" customFormat="1" x14ac:dyDescent="0.25">
      <c r="A86" s="171"/>
      <c r="B86" s="186"/>
      <c r="C86" s="183"/>
      <c r="D86" s="155"/>
      <c r="E86" s="6"/>
      <c r="F86" s="167"/>
      <c r="G86" s="167"/>
      <c r="H86" s="167"/>
      <c r="I86" s="167"/>
      <c r="J86" s="7">
        <v>10</v>
      </c>
      <c r="K86" s="162"/>
      <c r="L86" s="6">
        <v>0</v>
      </c>
      <c r="M86" s="167"/>
      <c r="N86" s="167"/>
      <c r="O86" s="167"/>
      <c r="P86" s="167"/>
      <c r="Q86" s="8">
        <f>VLOOKUP(L86,перечень!$B$3:$C$152,2,FALSE)</f>
        <v>0</v>
      </c>
      <c r="R86" s="162"/>
      <c r="S86" s="7">
        <f t="shared" si="24"/>
        <v>0</v>
      </c>
      <c r="T86" s="9">
        <f t="shared" si="25"/>
        <v>0</v>
      </c>
      <c r="U86" s="203"/>
      <c r="V86" s="217"/>
      <c r="W86" s="209"/>
    </row>
    <row r="87" spans="1:23" s="27" customFormat="1" ht="15.75" thickBot="1" x14ac:dyDescent="0.3">
      <c r="A87" s="171"/>
      <c r="B87" s="186"/>
      <c r="C87" s="184"/>
      <c r="D87" s="156"/>
      <c r="E87" s="10"/>
      <c r="F87" s="168"/>
      <c r="G87" s="168"/>
      <c r="H87" s="168"/>
      <c r="I87" s="168"/>
      <c r="J87" s="11">
        <v>10</v>
      </c>
      <c r="K87" s="163"/>
      <c r="L87" s="10">
        <v>0</v>
      </c>
      <c r="M87" s="168"/>
      <c r="N87" s="168"/>
      <c r="O87" s="168"/>
      <c r="P87" s="168"/>
      <c r="Q87" s="12">
        <f>VLOOKUP(L87,перечень!$B$3:$C$152,2,FALSE)</f>
        <v>0</v>
      </c>
      <c r="R87" s="163"/>
      <c r="S87" s="11">
        <f t="shared" si="24"/>
        <v>0</v>
      </c>
      <c r="T87" s="13">
        <f t="shared" si="25"/>
        <v>0</v>
      </c>
      <c r="U87" s="204"/>
      <c r="V87" s="217"/>
      <c r="W87" s="209"/>
    </row>
    <row r="88" spans="1:23" s="27" customFormat="1" ht="15.75" thickTop="1" x14ac:dyDescent="0.25">
      <c r="A88" s="171"/>
      <c r="B88" s="186"/>
      <c r="C88" s="182" t="s">
        <v>5</v>
      </c>
      <c r="D88" s="28"/>
      <c r="E88" s="2"/>
      <c r="F88" s="166"/>
      <c r="G88" s="166"/>
      <c r="H88" s="166"/>
      <c r="I88" s="166">
        <f t="shared" ref="I88:I92" si="26">(F88*4)+(G88*9)+(H88*4)</f>
        <v>0</v>
      </c>
      <c r="J88" s="3">
        <v>10</v>
      </c>
      <c r="K88" s="161">
        <v>30</v>
      </c>
      <c r="L88" s="2">
        <v>0</v>
      </c>
      <c r="M88" s="166">
        <f>$R$88/$K$88*F88</f>
        <v>0</v>
      </c>
      <c r="N88" s="166">
        <f>$R$88/$K$88*G88</f>
        <v>0</v>
      </c>
      <c r="O88" s="166">
        <f>$R$88/$K$88*H88</f>
        <v>0</v>
      </c>
      <c r="P88" s="166">
        <f t="shared" ref="P88" si="27">(M88*4)+(N88*9)+(O88*4)</f>
        <v>0</v>
      </c>
      <c r="Q88" s="4">
        <f>VLOOKUP(L88,перечень!$B$3:$C$152,2,FALSE)</f>
        <v>0</v>
      </c>
      <c r="R88" s="161"/>
      <c r="S88" s="3">
        <f>$R$88*J88/$K$88</f>
        <v>0</v>
      </c>
      <c r="T88" s="5">
        <f t="shared" si="25"/>
        <v>0</v>
      </c>
      <c r="U88" s="202">
        <f>SUM(T88:T90)</f>
        <v>0</v>
      </c>
      <c r="V88" s="217"/>
      <c r="W88" s="209"/>
    </row>
    <row r="89" spans="1:23" s="27" customFormat="1" x14ac:dyDescent="0.25">
      <c r="A89" s="171"/>
      <c r="B89" s="186"/>
      <c r="C89" s="183"/>
      <c r="D89" s="29"/>
      <c r="E89" s="6"/>
      <c r="F89" s="167"/>
      <c r="G89" s="167"/>
      <c r="H89" s="167"/>
      <c r="I89" s="167"/>
      <c r="J89" s="7">
        <v>10</v>
      </c>
      <c r="K89" s="162"/>
      <c r="L89" s="6">
        <v>0</v>
      </c>
      <c r="M89" s="167"/>
      <c r="N89" s="167"/>
      <c r="O89" s="167"/>
      <c r="P89" s="167"/>
      <c r="Q89" s="8">
        <f>VLOOKUP(L89,перечень!$B$3:$C$152,2,FALSE)</f>
        <v>0</v>
      </c>
      <c r="R89" s="162"/>
      <c r="S89" s="7">
        <f>$R$88*J89/$K$88</f>
        <v>0</v>
      </c>
      <c r="T89" s="9">
        <f t="shared" si="25"/>
        <v>0</v>
      </c>
      <c r="U89" s="203"/>
      <c r="V89" s="217"/>
      <c r="W89" s="209"/>
    </row>
    <row r="90" spans="1:23" s="27" customFormat="1" ht="15.75" thickBot="1" x14ac:dyDescent="0.3">
      <c r="A90" s="171"/>
      <c r="B90" s="186"/>
      <c r="C90" s="184"/>
      <c r="D90" s="30"/>
      <c r="E90" s="10"/>
      <c r="F90" s="168"/>
      <c r="G90" s="168"/>
      <c r="H90" s="168"/>
      <c r="I90" s="168"/>
      <c r="J90" s="11">
        <v>10</v>
      </c>
      <c r="K90" s="163"/>
      <c r="L90" s="10">
        <v>0</v>
      </c>
      <c r="M90" s="168"/>
      <c r="N90" s="168"/>
      <c r="O90" s="168"/>
      <c r="P90" s="168"/>
      <c r="Q90" s="12">
        <f>VLOOKUP(L90,перечень!$B$3:$C$152,2,FALSE)</f>
        <v>0</v>
      </c>
      <c r="R90" s="163"/>
      <c r="S90" s="11">
        <f>$R$88*J90/$K$88</f>
        <v>0</v>
      </c>
      <c r="T90" s="13">
        <f t="shared" si="25"/>
        <v>0</v>
      </c>
      <c r="U90" s="204"/>
      <c r="V90" s="217"/>
      <c r="W90" s="209"/>
    </row>
    <row r="91" spans="1:23" s="27" customFormat="1" ht="16.5" thickTop="1" thickBot="1" x14ac:dyDescent="0.3">
      <c r="A91" s="171"/>
      <c r="B91" s="186"/>
      <c r="C91" s="14" t="s">
        <v>6</v>
      </c>
      <c r="D91" s="31"/>
      <c r="E91" s="15"/>
      <c r="F91" s="42"/>
      <c r="G91" s="42"/>
      <c r="H91" s="42"/>
      <c r="I91" s="42">
        <f t="shared" si="26"/>
        <v>0</v>
      </c>
      <c r="J91" s="16">
        <v>10</v>
      </c>
      <c r="K91" s="17">
        <v>10</v>
      </c>
      <c r="L91" s="15">
        <v>0</v>
      </c>
      <c r="M91" s="42">
        <f>$R$91/$K$91*F91</f>
        <v>0</v>
      </c>
      <c r="N91" s="42">
        <f>$R$91/$K$91*G91</f>
        <v>0</v>
      </c>
      <c r="O91" s="42">
        <f>$R$91/$K$91*H91</f>
        <v>0</v>
      </c>
      <c r="P91" s="42">
        <f t="shared" ref="P91:P92" si="28">(M91*4)+(N91*9)+(O91*4)</f>
        <v>0</v>
      </c>
      <c r="Q91" s="18">
        <f>VLOOKUP(L91,перечень!$B$3:$C$152,2,FALSE)</f>
        <v>0</v>
      </c>
      <c r="R91" s="17"/>
      <c r="S91" s="16">
        <f>$R$91*J91/$K$91</f>
        <v>0</v>
      </c>
      <c r="T91" s="19">
        <f t="shared" si="25"/>
        <v>0</v>
      </c>
      <c r="U91" s="43">
        <f>SUM(T91)</f>
        <v>0</v>
      </c>
      <c r="V91" s="217"/>
      <c r="W91" s="209"/>
    </row>
    <row r="92" spans="1:23" s="27" customFormat="1" ht="16.5" thickTop="1" thickBot="1" x14ac:dyDescent="0.3">
      <c r="A92" s="172"/>
      <c r="B92" s="187"/>
      <c r="C92" s="14" t="s">
        <v>78</v>
      </c>
      <c r="D92" s="31"/>
      <c r="E92" s="15"/>
      <c r="F92" s="42"/>
      <c r="G92" s="42"/>
      <c r="H92" s="42"/>
      <c r="I92" s="42">
        <f t="shared" si="26"/>
        <v>0</v>
      </c>
      <c r="J92" s="16">
        <v>10</v>
      </c>
      <c r="K92" s="17">
        <v>10</v>
      </c>
      <c r="L92" s="15">
        <v>0</v>
      </c>
      <c r="M92" s="42">
        <f>$R$92/$K$92*F92</f>
        <v>0</v>
      </c>
      <c r="N92" s="42">
        <f>$R$92/$K$92*G92</f>
        <v>0</v>
      </c>
      <c r="O92" s="42">
        <f>$R$92/$K$92*H92</f>
        <v>0</v>
      </c>
      <c r="P92" s="42">
        <f t="shared" si="28"/>
        <v>0</v>
      </c>
      <c r="Q92" s="18">
        <f>VLOOKUP(L92,перечень!$B$3:$C$152,2,FALSE)</f>
        <v>0</v>
      </c>
      <c r="R92" s="17"/>
      <c r="S92" s="16">
        <f>$R$92*J92/$K$92</f>
        <v>0</v>
      </c>
      <c r="T92" s="19">
        <f t="shared" si="25"/>
        <v>0</v>
      </c>
      <c r="U92" s="43">
        <f>SUM(T92)</f>
        <v>0</v>
      </c>
      <c r="V92" s="214"/>
      <c r="W92" s="210"/>
    </row>
    <row r="93" spans="1:23" ht="15.75" thickTop="1" x14ac:dyDescent="0.25"/>
  </sheetData>
  <mergeCells count="234">
    <mergeCell ref="U82:U87"/>
    <mergeCell ref="C82:C87"/>
    <mergeCell ref="F82:F87"/>
    <mergeCell ref="G82:G87"/>
    <mergeCell ref="H82:H87"/>
    <mergeCell ref="I82:I87"/>
    <mergeCell ref="K82:K87"/>
    <mergeCell ref="M88:M90"/>
    <mergeCell ref="N88:N90"/>
    <mergeCell ref="O88:O90"/>
    <mergeCell ref="P88:P90"/>
    <mergeCell ref="R88:R90"/>
    <mergeCell ref="U88:U90"/>
    <mergeCell ref="C88:C90"/>
    <mergeCell ref="F88:F90"/>
    <mergeCell ref="G88:G90"/>
    <mergeCell ref="H88:H90"/>
    <mergeCell ref="I88:I90"/>
    <mergeCell ref="K88:K90"/>
    <mergeCell ref="D82:D87"/>
    <mergeCell ref="V76:V92"/>
    <mergeCell ref="W76:W92"/>
    <mergeCell ref="U71:U73"/>
    <mergeCell ref="B76:B92"/>
    <mergeCell ref="C76:C81"/>
    <mergeCell ref="F76:F81"/>
    <mergeCell ref="G76:G81"/>
    <mergeCell ref="H76:H81"/>
    <mergeCell ref="I76:I81"/>
    <mergeCell ref="K76:K81"/>
    <mergeCell ref="M76:M81"/>
    <mergeCell ref="N76:N81"/>
    <mergeCell ref="K71:K73"/>
    <mergeCell ref="M71:M73"/>
    <mergeCell ref="N71:N73"/>
    <mergeCell ref="O71:O73"/>
    <mergeCell ref="P71:P73"/>
    <mergeCell ref="R71:R73"/>
    <mergeCell ref="B60:B75"/>
    <mergeCell ref="M82:M87"/>
    <mergeCell ref="N82:N87"/>
    <mergeCell ref="O82:O87"/>
    <mergeCell ref="P82:P87"/>
    <mergeCell ref="R82:R87"/>
    <mergeCell ref="C71:C73"/>
    <mergeCell ref="F71:F73"/>
    <mergeCell ref="G71:G73"/>
    <mergeCell ref="H71:H73"/>
    <mergeCell ref="I71:I73"/>
    <mergeCell ref="O76:O81"/>
    <mergeCell ref="P76:P81"/>
    <mergeCell ref="R76:R81"/>
    <mergeCell ref="U76:U81"/>
    <mergeCell ref="D71:D73"/>
    <mergeCell ref="D76:D81"/>
    <mergeCell ref="U60:U67"/>
    <mergeCell ref="V60:V75"/>
    <mergeCell ref="W60:W75"/>
    <mergeCell ref="M68:M70"/>
    <mergeCell ref="K60:K67"/>
    <mergeCell ref="M60:M67"/>
    <mergeCell ref="N60:N67"/>
    <mergeCell ref="O60:O67"/>
    <mergeCell ref="P60:P67"/>
    <mergeCell ref="R60:R67"/>
    <mergeCell ref="R68:R70"/>
    <mergeCell ref="U68:U70"/>
    <mergeCell ref="K68:K70"/>
    <mergeCell ref="C60:C67"/>
    <mergeCell ref="F60:F67"/>
    <mergeCell ref="G60:G67"/>
    <mergeCell ref="H60:H67"/>
    <mergeCell ref="I60:I67"/>
    <mergeCell ref="N68:N70"/>
    <mergeCell ref="O68:O70"/>
    <mergeCell ref="P68:P70"/>
    <mergeCell ref="M57:M59"/>
    <mergeCell ref="N57:N59"/>
    <mergeCell ref="O57:O59"/>
    <mergeCell ref="P57:P59"/>
    <mergeCell ref="D60:D67"/>
    <mergeCell ref="C68:C70"/>
    <mergeCell ref="D68:D70"/>
    <mergeCell ref="F68:F70"/>
    <mergeCell ref="G68:G70"/>
    <mergeCell ref="H68:H70"/>
    <mergeCell ref="I68:I70"/>
    <mergeCell ref="R57:R59"/>
    <mergeCell ref="U57:U59"/>
    <mergeCell ref="C57:C59"/>
    <mergeCell ref="F57:F59"/>
    <mergeCell ref="G57:G59"/>
    <mergeCell ref="H57:H59"/>
    <mergeCell ref="I57:I59"/>
    <mergeCell ref="K57:K59"/>
    <mergeCell ref="D57:D59"/>
    <mergeCell ref="U46:U51"/>
    <mergeCell ref="C46:C51"/>
    <mergeCell ref="F46:F51"/>
    <mergeCell ref="G46:G51"/>
    <mergeCell ref="H46:H51"/>
    <mergeCell ref="I46:I51"/>
    <mergeCell ref="K46:K51"/>
    <mergeCell ref="D46:D51"/>
    <mergeCell ref="K52:K54"/>
    <mergeCell ref="D52:D54"/>
    <mergeCell ref="H52:H54"/>
    <mergeCell ref="I52:I54"/>
    <mergeCell ref="P32:P41"/>
    <mergeCell ref="R32:R41"/>
    <mergeCell ref="U32:U41"/>
    <mergeCell ref="U26:U31"/>
    <mergeCell ref="V26:V59"/>
    <mergeCell ref="W26:W59"/>
    <mergeCell ref="N26:N31"/>
    <mergeCell ref="O26:O31"/>
    <mergeCell ref="P26:P31"/>
    <mergeCell ref="R26:R31"/>
    <mergeCell ref="N42:N45"/>
    <mergeCell ref="O42:O45"/>
    <mergeCell ref="P42:P45"/>
    <mergeCell ref="R42:R45"/>
    <mergeCell ref="U42:U45"/>
    <mergeCell ref="N52:N54"/>
    <mergeCell ref="O52:O54"/>
    <mergeCell ref="P52:P54"/>
    <mergeCell ref="R52:R54"/>
    <mergeCell ref="U52:U54"/>
    <mergeCell ref="N46:N51"/>
    <mergeCell ref="O46:O51"/>
    <mergeCell ref="P46:P51"/>
    <mergeCell ref="R46:R51"/>
    <mergeCell ref="K32:K41"/>
    <mergeCell ref="K26:K31"/>
    <mergeCell ref="M26:M31"/>
    <mergeCell ref="M32:M41"/>
    <mergeCell ref="N32:N41"/>
    <mergeCell ref="O32:O41"/>
    <mergeCell ref="M42:M45"/>
    <mergeCell ref="M52:M54"/>
    <mergeCell ref="K42:K45"/>
    <mergeCell ref="M46:M51"/>
    <mergeCell ref="B26:B59"/>
    <mergeCell ref="C26:C31"/>
    <mergeCell ref="D26:D31"/>
    <mergeCell ref="F26:F31"/>
    <mergeCell ref="G26:G31"/>
    <mergeCell ref="H26:H31"/>
    <mergeCell ref="I26:I31"/>
    <mergeCell ref="C32:C41"/>
    <mergeCell ref="D32:D41"/>
    <mergeCell ref="F32:F41"/>
    <mergeCell ref="G32:G41"/>
    <mergeCell ref="H32:H41"/>
    <mergeCell ref="I32:I41"/>
    <mergeCell ref="C42:C45"/>
    <mergeCell ref="F42:F45"/>
    <mergeCell ref="G42:G45"/>
    <mergeCell ref="H42:H45"/>
    <mergeCell ref="I42:I45"/>
    <mergeCell ref="C52:C54"/>
    <mergeCell ref="F52:F54"/>
    <mergeCell ref="G52:G54"/>
    <mergeCell ref="D42:D45"/>
    <mergeCell ref="C19:C21"/>
    <mergeCell ref="F19:F21"/>
    <mergeCell ref="G19:G21"/>
    <mergeCell ref="H19:H21"/>
    <mergeCell ref="I19:I21"/>
    <mergeCell ref="K19:K21"/>
    <mergeCell ref="B24:B25"/>
    <mergeCell ref="V24:V25"/>
    <mergeCell ref="W24:W25"/>
    <mergeCell ref="U5:U10"/>
    <mergeCell ref="V5:V23"/>
    <mergeCell ref="W5:W23"/>
    <mergeCell ref="N5:N10"/>
    <mergeCell ref="O5:O10"/>
    <mergeCell ref="P5:P10"/>
    <mergeCell ref="R5:R10"/>
    <mergeCell ref="M19:M21"/>
    <mergeCell ref="N19:N21"/>
    <mergeCell ref="O19:O21"/>
    <mergeCell ref="P19:P21"/>
    <mergeCell ref="R19:R21"/>
    <mergeCell ref="U19:U21"/>
    <mergeCell ref="M11:M16"/>
    <mergeCell ref="N11:N16"/>
    <mergeCell ref="O11:O16"/>
    <mergeCell ref="P11:P16"/>
    <mergeCell ref="R11:R16"/>
    <mergeCell ref="U11:U16"/>
    <mergeCell ref="A5:A92"/>
    <mergeCell ref="B5:B23"/>
    <mergeCell ref="C5:C10"/>
    <mergeCell ref="D5:D10"/>
    <mergeCell ref="F5:F10"/>
    <mergeCell ref="G5:G10"/>
    <mergeCell ref="H5:H10"/>
    <mergeCell ref="I5:I10"/>
    <mergeCell ref="M3:M4"/>
    <mergeCell ref="B3:C3"/>
    <mergeCell ref="D3:D4"/>
    <mergeCell ref="F3:F4"/>
    <mergeCell ref="G3:G4"/>
    <mergeCell ref="H3:H4"/>
    <mergeCell ref="I3:I4"/>
    <mergeCell ref="C11:C16"/>
    <mergeCell ref="D11:D16"/>
    <mergeCell ref="F11:F16"/>
    <mergeCell ref="G11:G16"/>
    <mergeCell ref="H11:H16"/>
    <mergeCell ref="I11:I16"/>
    <mergeCell ref="K11:K16"/>
    <mergeCell ref="K5:K10"/>
    <mergeCell ref="M5:M10"/>
    <mergeCell ref="E1:K1"/>
    <mergeCell ref="L1:S1"/>
    <mergeCell ref="V1:W1"/>
    <mergeCell ref="E2:E4"/>
    <mergeCell ref="F2:I2"/>
    <mergeCell ref="L2:L4"/>
    <mergeCell ref="M2:P2"/>
    <mergeCell ref="Q2:S2"/>
    <mergeCell ref="J3:J4"/>
    <mergeCell ref="K3:K4"/>
    <mergeCell ref="T3:T4"/>
    <mergeCell ref="U3:U4"/>
    <mergeCell ref="N3:N4"/>
    <mergeCell ref="O3:O4"/>
    <mergeCell ref="Q3:Q4"/>
    <mergeCell ref="R3:R4"/>
    <mergeCell ref="S3:S4"/>
    <mergeCell ref="P3:P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topLeftCell="A37" zoomScale="66" zoomScaleNormal="66" workbookViewId="0">
      <selection activeCell="I19" sqref="I19:I21"/>
    </sheetView>
  </sheetViews>
  <sheetFormatPr defaultRowHeight="15" x14ac:dyDescent="0.25"/>
  <cols>
    <col min="2" max="2" width="14.28515625" customWidth="1"/>
    <col min="3" max="3" width="16.7109375" customWidth="1"/>
    <col min="4" max="4" width="14.7109375" customWidth="1"/>
    <col min="5" max="5" width="21.7109375" customWidth="1"/>
    <col min="12" max="12" width="27.85546875" customWidth="1"/>
    <col min="17" max="17" width="12.85546875" customWidth="1"/>
    <col min="19" max="19" width="11.140625" customWidth="1"/>
    <col min="20" max="20" width="15.28515625" customWidth="1"/>
    <col min="21" max="21" width="10.85546875" customWidth="1"/>
    <col min="22" max="23" width="17.42578125" customWidth="1"/>
  </cols>
  <sheetData>
    <row r="1" spans="1:23" s="27" customFormat="1" ht="16.5" thickTop="1" thickBot="1" x14ac:dyDescent="0.3">
      <c r="E1" s="227" t="s">
        <v>84</v>
      </c>
      <c r="F1" s="228"/>
      <c r="G1" s="228"/>
      <c r="H1" s="228"/>
      <c r="I1" s="228"/>
      <c r="J1" s="228"/>
      <c r="K1" s="229"/>
      <c r="L1" s="227" t="s">
        <v>196</v>
      </c>
      <c r="M1" s="228"/>
      <c r="N1" s="228"/>
      <c r="O1" s="228"/>
      <c r="P1" s="228"/>
      <c r="Q1" s="228"/>
      <c r="R1" s="228"/>
      <c r="S1" s="229"/>
      <c r="V1" s="224" t="s">
        <v>200</v>
      </c>
      <c r="W1" s="225"/>
    </row>
    <row r="2" spans="1:23" s="27" customFormat="1" ht="30.75" thickTop="1" x14ac:dyDescent="0.25">
      <c r="D2" s="39" t="s">
        <v>84</v>
      </c>
      <c r="E2" s="230" t="s">
        <v>22</v>
      </c>
      <c r="F2" s="164" t="s">
        <v>195</v>
      </c>
      <c r="G2" s="165"/>
      <c r="H2" s="165"/>
      <c r="I2" s="226"/>
      <c r="J2" s="40"/>
      <c r="K2" s="41"/>
      <c r="L2" s="235" t="s">
        <v>75</v>
      </c>
      <c r="M2" s="164" t="s">
        <v>195</v>
      </c>
      <c r="N2" s="165"/>
      <c r="O2" s="165"/>
      <c r="P2" s="165"/>
      <c r="Q2" s="236" t="s">
        <v>199</v>
      </c>
      <c r="R2" s="237"/>
      <c r="S2" s="238"/>
      <c r="V2" s="45" t="s">
        <v>201</v>
      </c>
      <c r="W2" s="46" t="s">
        <v>198</v>
      </c>
    </row>
    <row r="3" spans="1:23" s="27" customFormat="1" ht="15.75" thickBot="1" x14ac:dyDescent="0.3">
      <c r="A3" s="1"/>
      <c r="B3" s="157" t="s">
        <v>85</v>
      </c>
      <c r="C3" s="157"/>
      <c r="D3" s="169" t="s">
        <v>93</v>
      </c>
      <c r="E3" s="231"/>
      <c r="F3" s="233" t="s">
        <v>191</v>
      </c>
      <c r="G3" s="233" t="s">
        <v>192</v>
      </c>
      <c r="H3" s="233" t="s">
        <v>193</v>
      </c>
      <c r="I3" s="211" t="s">
        <v>194</v>
      </c>
      <c r="J3" s="193" t="s">
        <v>74</v>
      </c>
      <c r="K3" s="205" t="s">
        <v>88</v>
      </c>
      <c r="L3" s="167"/>
      <c r="M3" s="211" t="s">
        <v>191</v>
      </c>
      <c r="N3" s="211" t="s">
        <v>192</v>
      </c>
      <c r="O3" s="211" t="s">
        <v>193</v>
      </c>
      <c r="P3" s="211" t="s">
        <v>194</v>
      </c>
      <c r="Q3" s="195" t="s">
        <v>86</v>
      </c>
      <c r="R3" s="205" t="s">
        <v>76</v>
      </c>
      <c r="S3" s="193" t="s">
        <v>89</v>
      </c>
      <c r="T3" s="195" t="s">
        <v>87</v>
      </c>
      <c r="U3" s="197" t="s">
        <v>77</v>
      </c>
      <c r="V3" s="47">
        <f>V5+V24+V26+V63+V80</f>
        <v>181.32447080000003</v>
      </c>
      <c r="W3" s="50">
        <f>W5+W24+W26+W63+W80</f>
        <v>1562.4243333333334</v>
      </c>
    </row>
    <row r="4" spans="1:23" s="27" customFormat="1" ht="31.5" thickTop="1" thickBot="1" x14ac:dyDescent="0.3">
      <c r="A4" s="36" t="s">
        <v>94</v>
      </c>
      <c r="B4" s="35" t="s">
        <v>21</v>
      </c>
      <c r="C4" s="37" t="s">
        <v>2</v>
      </c>
      <c r="D4" s="156"/>
      <c r="E4" s="232"/>
      <c r="F4" s="234"/>
      <c r="G4" s="234"/>
      <c r="H4" s="234"/>
      <c r="I4" s="212"/>
      <c r="J4" s="239"/>
      <c r="K4" s="206"/>
      <c r="L4" s="168"/>
      <c r="M4" s="212"/>
      <c r="N4" s="212"/>
      <c r="O4" s="212"/>
      <c r="P4" s="212"/>
      <c r="Q4" s="196"/>
      <c r="R4" s="207"/>
      <c r="S4" s="194"/>
      <c r="T4" s="196"/>
      <c r="U4" s="198"/>
      <c r="V4" s="38" t="s">
        <v>190</v>
      </c>
      <c r="W4" s="44" t="s">
        <v>197</v>
      </c>
    </row>
    <row r="5" spans="1:23" s="27" customFormat="1" ht="15.75" thickTop="1" x14ac:dyDescent="0.25">
      <c r="A5" s="170" t="s">
        <v>95</v>
      </c>
      <c r="B5" s="185" t="s">
        <v>7</v>
      </c>
      <c r="C5" s="179" t="s">
        <v>352</v>
      </c>
      <c r="D5" s="154" t="s">
        <v>460</v>
      </c>
      <c r="E5" s="2" t="s">
        <v>152</v>
      </c>
      <c r="F5" s="166">
        <v>8.4</v>
      </c>
      <c r="G5" s="166">
        <v>11.5</v>
      </c>
      <c r="H5" s="166">
        <v>38.799999999999997</v>
      </c>
      <c r="I5" s="166">
        <v>120</v>
      </c>
      <c r="J5" s="3">
        <v>50</v>
      </c>
      <c r="K5" s="161">
        <v>200</v>
      </c>
      <c r="L5" s="2" t="s">
        <v>152</v>
      </c>
      <c r="M5" s="166">
        <f>$R$5/$K$5*F5</f>
        <v>8.4</v>
      </c>
      <c r="N5" s="166">
        <f>$R$5/$K$5*G5</f>
        <v>11.5</v>
      </c>
      <c r="O5" s="166">
        <f>$R$5/$K$5*H5</f>
        <v>38.799999999999997</v>
      </c>
      <c r="P5" s="166">
        <f>(M5*4)+(N5*9)+(O5*4)</f>
        <v>292.29999999999995</v>
      </c>
      <c r="Q5" s="4">
        <f>VLOOKUP(L5,перечень!$B$3:$C$152,2,FALSE)</f>
        <v>48</v>
      </c>
      <c r="R5" s="161">
        <v>200</v>
      </c>
      <c r="S5" s="3">
        <f t="shared" ref="S5:S10" si="0">$R$5*J5/$K$5</f>
        <v>50</v>
      </c>
      <c r="T5" s="5">
        <f>Q5/1000*S5</f>
        <v>2.4</v>
      </c>
      <c r="U5" s="202">
        <f>SUM(T5:T10)</f>
        <v>12.003399999999999</v>
      </c>
      <c r="V5" s="213">
        <f>SUM(U5:U23)</f>
        <v>48.156989999999993</v>
      </c>
      <c r="W5" s="208">
        <f>SUM(P5:P23)</f>
        <v>756.55799999999999</v>
      </c>
    </row>
    <row r="6" spans="1:23" s="27" customFormat="1" x14ac:dyDescent="0.25">
      <c r="A6" s="171"/>
      <c r="B6" s="186"/>
      <c r="C6" s="180"/>
      <c r="D6" s="155"/>
      <c r="E6" s="6" t="s">
        <v>117</v>
      </c>
      <c r="F6" s="167"/>
      <c r="G6" s="167"/>
      <c r="H6" s="167"/>
      <c r="I6" s="167"/>
      <c r="J6" s="7">
        <v>104</v>
      </c>
      <c r="K6" s="162"/>
      <c r="L6" s="6" t="s">
        <v>117</v>
      </c>
      <c r="M6" s="167"/>
      <c r="N6" s="167"/>
      <c r="O6" s="167"/>
      <c r="P6" s="167"/>
      <c r="Q6" s="8">
        <f>VLOOKUP(L6,перечень!$B$3:$C$152,2,FALSE)</f>
        <v>61.85</v>
      </c>
      <c r="R6" s="162"/>
      <c r="S6" s="7">
        <f t="shared" si="0"/>
        <v>104</v>
      </c>
      <c r="T6" s="9">
        <f t="shared" ref="T6:T16" si="1">Q6/1000*S6</f>
        <v>6.4324000000000003</v>
      </c>
      <c r="U6" s="203"/>
      <c r="V6" s="217"/>
      <c r="W6" s="209"/>
    </row>
    <row r="7" spans="1:23" s="27" customFormat="1" x14ac:dyDescent="0.25">
      <c r="A7" s="171"/>
      <c r="B7" s="186"/>
      <c r="C7" s="180"/>
      <c r="D7" s="155"/>
      <c r="E7" s="6" t="s">
        <v>138</v>
      </c>
      <c r="F7" s="167"/>
      <c r="G7" s="167"/>
      <c r="H7" s="167"/>
      <c r="I7" s="167"/>
      <c r="J7" s="7">
        <v>10</v>
      </c>
      <c r="K7" s="162"/>
      <c r="L7" s="6" t="s">
        <v>138</v>
      </c>
      <c r="M7" s="167"/>
      <c r="N7" s="167"/>
      <c r="O7" s="167"/>
      <c r="P7" s="167"/>
      <c r="Q7" s="8">
        <f>VLOOKUP(L7,перечень!$B$3:$C$152,2,FALSE)</f>
        <v>95</v>
      </c>
      <c r="R7" s="162"/>
      <c r="S7" s="7">
        <f t="shared" si="0"/>
        <v>10</v>
      </c>
      <c r="T7" s="9">
        <f t="shared" si="1"/>
        <v>0.95</v>
      </c>
      <c r="U7" s="203"/>
      <c r="V7" s="217"/>
      <c r="W7" s="209"/>
    </row>
    <row r="8" spans="1:23" s="27" customFormat="1" x14ac:dyDescent="0.25">
      <c r="A8" s="171"/>
      <c r="B8" s="186"/>
      <c r="C8" s="180"/>
      <c r="D8" s="155"/>
      <c r="E8" s="6" t="s">
        <v>123</v>
      </c>
      <c r="F8" s="167"/>
      <c r="G8" s="167"/>
      <c r="H8" s="167"/>
      <c r="I8" s="167"/>
      <c r="J8" s="7">
        <v>3</v>
      </c>
      <c r="K8" s="162"/>
      <c r="L8" s="6" t="s">
        <v>123</v>
      </c>
      <c r="M8" s="167"/>
      <c r="N8" s="167"/>
      <c r="O8" s="167"/>
      <c r="P8" s="167"/>
      <c r="Q8" s="8">
        <f>VLOOKUP(L8,перечень!$B$3:$C$152,2,FALSE)</f>
        <v>735</v>
      </c>
      <c r="R8" s="162"/>
      <c r="S8" s="7">
        <f t="shared" si="0"/>
        <v>3</v>
      </c>
      <c r="T8" s="9">
        <f t="shared" si="1"/>
        <v>2.2050000000000001</v>
      </c>
      <c r="U8" s="203"/>
      <c r="V8" s="217"/>
      <c r="W8" s="209"/>
    </row>
    <row r="9" spans="1:23" s="27" customFormat="1" x14ac:dyDescent="0.25">
      <c r="A9" s="171"/>
      <c r="B9" s="186"/>
      <c r="C9" s="180"/>
      <c r="D9" s="155"/>
      <c r="E9" s="6" t="s">
        <v>137</v>
      </c>
      <c r="F9" s="167"/>
      <c r="G9" s="167"/>
      <c r="H9" s="167"/>
      <c r="I9" s="167"/>
      <c r="J9" s="7">
        <v>1</v>
      </c>
      <c r="K9" s="162"/>
      <c r="L9" s="6" t="s">
        <v>137</v>
      </c>
      <c r="M9" s="167"/>
      <c r="N9" s="167"/>
      <c r="O9" s="167"/>
      <c r="P9" s="167"/>
      <c r="Q9" s="8">
        <f>VLOOKUP(L9,перечень!$B$3:$C$152,2,FALSE)</f>
        <v>16</v>
      </c>
      <c r="R9" s="162"/>
      <c r="S9" s="7">
        <f t="shared" si="0"/>
        <v>1</v>
      </c>
      <c r="T9" s="9">
        <f t="shared" si="1"/>
        <v>1.6E-2</v>
      </c>
      <c r="U9" s="203"/>
      <c r="V9" s="217"/>
      <c r="W9" s="209"/>
    </row>
    <row r="10" spans="1:23" s="27" customFormat="1" ht="15.75" thickBot="1" x14ac:dyDescent="0.3">
      <c r="A10" s="171"/>
      <c r="B10" s="186"/>
      <c r="C10" s="181"/>
      <c r="D10" s="156"/>
      <c r="E10" s="10"/>
      <c r="F10" s="168"/>
      <c r="G10" s="168"/>
      <c r="H10" s="168"/>
      <c r="I10" s="168"/>
      <c r="J10" s="11"/>
      <c r="K10" s="163"/>
      <c r="L10" s="6">
        <v>0</v>
      </c>
      <c r="M10" s="168"/>
      <c r="N10" s="168"/>
      <c r="O10" s="168"/>
      <c r="P10" s="168"/>
      <c r="Q10" s="12">
        <f>VLOOKUP(L10,перечень!$B$3:$C$152,2,FALSE)</f>
        <v>0</v>
      </c>
      <c r="R10" s="163"/>
      <c r="S10" s="11">
        <f t="shared" si="0"/>
        <v>0</v>
      </c>
      <c r="T10" s="13">
        <f t="shared" si="1"/>
        <v>0</v>
      </c>
      <c r="U10" s="204"/>
      <c r="V10" s="217"/>
      <c r="W10" s="209"/>
    </row>
    <row r="11" spans="1:23" s="27" customFormat="1" ht="15.75" customHeight="1" thickTop="1" x14ac:dyDescent="0.25">
      <c r="A11" s="171"/>
      <c r="B11" s="186"/>
      <c r="C11" s="179" t="s">
        <v>325</v>
      </c>
      <c r="D11" s="154" t="s">
        <v>461</v>
      </c>
      <c r="E11" s="2" t="s">
        <v>143</v>
      </c>
      <c r="F11" s="166">
        <v>12.5</v>
      </c>
      <c r="G11" s="166">
        <v>18</v>
      </c>
      <c r="H11" s="166">
        <v>53.5</v>
      </c>
      <c r="I11" s="166">
        <f>(F11*4)+(G11*9)+(H11*4)</f>
        <v>426</v>
      </c>
      <c r="J11" s="3">
        <v>40</v>
      </c>
      <c r="K11" s="161">
        <v>1000</v>
      </c>
      <c r="L11" s="6" t="s">
        <v>143</v>
      </c>
      <c r="M11" s="166">
        <f>$R$11/$K$11*F11</f>
        <v>2.5</v>
      </c>
      <c r="N11" s="166">
        <f>$R$11/$K$11*G11</f>
        <v>3.6</v>
      </c>
      <c r="O11" s="166">
        <f>$R$11/$K$11*H11</f>
        <v>10.700000000000001</v>
      </c>
      <c r="P11" s="166">
        <f>(M11*4)+(N11*9)+(O11*4)</f>
        <v>85.2</v>
      </c>
      <c r="Q11" s="4">
        <f>VLOOKUP(L11,перечень!$B$3:$C$152,2,FALSE)</f>
        <v>780</v>
      </c>
      <c r="R11" s="161">
        <v>200</v>
      </c>
      <c r="S11" s="3">
        <f t="shared" ref="S11:S16" si="2">$R$11*J11/$K$11</f>
        <v>8</v>
      </c>
      <c r="T11" s="5">
        <f>Q11/1000*S11</f>
        <v>6.24</v>
      </c>
      <c r="U11" s="202">
        <f>SUM(T11:T16)</f>
        <v>6.4215900000000001</v>
      </c>
      <c r="V11" s="217"/>
      <c r="W11" s="209"/>
    </row>
    <row r="12" spans="1:23" s="27" customFormat="1" x14ac:dyDescent="0.25">
      <c r="A12" s="171"/>
      <c r="B12" s="186"/>
      <c r="C12" s="180"/>
      <c r="D12" s="155"/>
      <c r="E12" s="6" t="s">
        <v>138</v>
      </c>
      <c r="F12" s="167"/>
      <c r="G12" s="167"/>
      <c r="H12" s="167"/>
      <c r="I12" s="167"/>
      <c r="J12" s="7">
        <v>7</v>
      </c>
      <c r="K12" s="162"/>
      <c r="L12" s="6" t="s">
        <v>117</v>
      </c>
      <c r="M12" s="167"/>
      <c r="N12" s="167"/>
      <c r="O12" s="167"/>
      <c r="P12" s="167"/>
      <c r="Q12" s="8">
        <f>VLOOKUP(L12,перечень!$B$3:$C$152,2,FALSE)</f>
        <v>61.85</v>
      </c>
      <c r="R12" s="162"/>
      <c r="S12" s="7">
        <f t="shared" si="2"/>
        <v>1.4</v>
      </c>
      <c r="T12" s="9">
        <f t="shared" si="1"/>
        <v>8.659E-2</v>
      </c>
      <c r="U12" s="203"/>
      <c r="V12" s="217"/>
      <c r="W12" s="209"/>
    </row>
    <row r="13" spans="1:23" s="27" customFormat="1" x14ac:dyDescent="0.25">
      <c r="A13" s="171"/>
      <c r="B13" s="186"/>
      <c r="C13" s="180"/>
      <c r="D13" s="155"/>
      <c r="E13" s="6" t="s">
        <v>117</v>
      </c>
      <c r="F13" s="167"/>
      <c r="G13" s="167"/>
      <c r="H13" s="167"/>
      <c r="I13" s="167"/>
      <c r="J13" s="7">
        <v>5</v>
      </c>
      <c r="K13" s="162"/>
      <c r="L13" s="6" t="s">
        <v>138</v>
      </c>
      <c r="M13" s="167"/>
      <c r="N13" s="167"/>
      <c r="O13" s="167"/>
      <c r="P13" s="167"/>
      <c r="Q13" s="8">
        <f>VLOOKUP(L13,перечень!$B$3:$C$152,2,FALSE)</f>
        <v>95</v>
      </c>
      <c r="R13" s="162"/>
      <c r="S13" s="7">
        <f t="shared" si="2"/>
        <v>1</v>
      </c>
      <c r="T13" s="9">
        <f t="shared" si="1"/>
        <v>9.5000000000000001E-2</v>
      </c>
      <c r="U13" s="203"/>
      <c r="V13" s="217"/>
      <c r="W13" s="209"/>
    </row>
    <row r="14" spans="1:23" s="27" customFormat="1" x14ac:dyDescent="0.25">
      <c r="A14" s="171"/>
      <c r="B14" s="186"/>
      <c r="C14" s="180"/>
      <c r="D14" s="155"/>
      <c r="E14" s="6"/>
      <c r="F14" s="167"/>
      <c r="G14" s="167"/>
      <c r="H14" s="167"/>
      <c r="I14" s="167"/>
      <c r="J14" s="7">
        <v>0</v>
      </c>
      <c r="K14" s="162"/>
      <c r="L14" s="6">
        <v>0</v>
      </c>
      <c r="M14" s="167"/>
      <c r="N14" s="167"/>
      <c r="O14" s="167"/>
      <c r="P14" s="167"/>
      <c r="Q14" s="8">
        <f>VLOOKUP(L14,перечень!$B$3:$C$152,2,FALSE)</f>
        <v>0</v>
      </c>
      <c r="R14" s="162"/>
      <c r="S14" s="7">
        <f t="shared" si="2"/>
        <v>0</v>
      </c>
      <c r="T14" s="9">
        <f t="shared" si="1"/>
        <v>0</v>
      </c>
      <c r="U14" s="203"/>
      <c r="V14" s="217"/>
      <c r="W14" s="209"/>
    </row>
    <row r="15" spans="1:23" s="27" customFormat="1" x14ac:dyDescent="0.25">
      <c r="A15" s="171"/>
      <c r="B15" s="186"/>
      <c r="C15" s="180"/>
      <c r="D15" s="155"/>
      <c r="E15" s="6"/>
      <c r="F15" s="167"/>
      <c r="G15" s="167"/>
      <c r="H15" s="167"/>
      <c r="I15" s="167"/>
      <c r="J15" s="7">
        <v>0</v>
      </c>
      <c r="K15" s="162"/>
      <c r="L15" s="6">
        <v>0</v>
      </c>
      <c r="M15" s="167"/>
      <c r="N15" s="167"/>
      <c r="O15" s="167"/>
      <c r="P15" s="167"/>
      <c r="Q15" s="8">
        <f>VLOOKUP(L15,перечень!$B$3:$C$152,2,FALSE)</f>
        <v>0</v>
      </c>
      <c r="R15" s="162"/>
      <c r="S15" s="7">
        <f t="shared" si="2"/>
        <v>0</v>
      </c>
      <c r="T15" s="9">
        <f t="shared" si="1"/>
        <v>0</v>
      </c>
      <c r="U15" s="203"/>
      <c r="V15" s="217"/>
      <c r="W15" s="209"/>
    </row>
    <row r="16" spans="1:23" s="27" customFormat="1" ht="15.75" thickBot="1" x14ac:dyDescent="0.3">
      <c r="A16" s="171"/>
      <c r="B16" s="186"/>
      <c r="C16" s="181"/>
      <c r="D16" s="156"/>
      <c r="E16" s="10"/>
      <c r="F16" s="168"/>
      <c r="G16" s="168"/>
      <c r="H16" s="168"/>
      <c r="I16" s="168"/>
      <c r="J16" s="11">
        <v>0</v>
      </c>
      <c r="K16" s="163"/>
      <c r="L16" s="10">
        <v>0</v>
      </c>
      <c r="M16" s="168"/>
      <c r="N16" s="168"/>
      <c r="O16" s="168"/>
      <c r="P16" s="168"/>
      <c r="Q16" s="12">
        <f>VLOOKUP(L16,перечень!$B$3:$C$152,2,FALSE)</f>
        <v>0</v>
      </c>
      <c r="R16" s="163"/>
      <c r="S16" s="11">
        <f t="shared" si="2"/>
        <v>0</v>
      </c>
      <c r="T16" s="13">
        <f t="shared" si="1"/>
        <v>0</v>
      </c>
      <c r="U16" s="204"/>
      <c r="V16" s="217"/>
      <c r="W16" s="209"/>
    </row>
    <row r="17" spans="1:23" s="27" customFormat="1" ht="61.5" thickTop="1" thickBot="1" x14ac:dyDescent="0.3">
      <c r="A17" s="171"/>
      <c r="B17" s="186"/>
      <c r="C17" s="53" t="s">
        <v>215</v>
      </c>
      <c r="D17" s="54" t="s">
        <v>281</v>
      </c>
      <c r="E17" s="96" t="s">
        <v>123</v>
      </c>
      <c r="F17" s="42">
        <v>0.1</v>
      </c>
      <c r="G17" s="42">
        <v>7.2</v>
      </c>
      <c r="H17" s="42">
        <v>0.1</v>
      </c>
      <c r="I17" s="42">
        <f>(F17*4)+(G17*9)+(H17*4)</f>
        <v>65.600000000000009</v>
      </c>
      <c r="J17" s="98">
        <v>10</v>
      </c>
      <c r="K17" s="17">
        <v>10</v>
      </c>
      <c r="L17" s="99" t="s">
        <v>123</v>
      </c>
      <c r="M17" s="42">
        <f>$R$17/$K$17*F17</f>
        <v>0.2</v>
      </c>
      <c r="N17" s="42">
        <f>$R$17/$K$17*G17</f>
        <v>14.4</v>
      </c>
      <c r="O17" s="42">
        <f>$R$17/$K$17*H17</f>
        <v>0.2</v>
      </c>
      <c r="P17" s="42">
        <f>(M17*4)+(N17*9)+(O17*4)</f>
        <v>131.20000000000002</v>
      </c>
      <c r="Q17" s="18">
        <f>VLOOKUP(L17,перечень!$B$3:$C$152,2,FALSE)</f>
        <v>735</v>
      </c>
      <c r="R17" s="17">
        <v>20</v>
      </c>
      <c r="S17" s="16">
        <f>$R$17*J17/$K$17</f>
        <v>20</v>
      </c>
      <c r="T17" s="19">
        <f>Q17/1000*S17</f>
        <v>14.7</v>
      </c>
      <c r="U17" s="43">
        <f>SUM(T17)</f>
        <v>14.7</v>
      </c>
      <c r="V17" s="217"/>
      <c r="W17" s="209"/>
    </row>
    <row r="18" spans="1:23" s="27" customFormat="1" ht="16.5" thickTop="1" thickBot="1" x14ac:dyDescent="0.3">
      <c r="A18" s="171"/>
      <c r="B18" s="186"/>
      <c r="C18" s="14"/>
      <c r="D18" s="31"/>
      <c r="E18" s="15"/>
      <c r="F18" s="42"/>
      <c r="G18" s="42"/>
      <c r="H18" s="42"/>
      <c r="I18" s="42">
        <f>(F18*4)+(G18*9)+(H18*4)</f>
        <v>0</v>
      </c>
      <c r="J18" s="16">
        <v>100</v>
      </c>
      <c r="K18" s="17">
        <v>100</v>
      </c>
      <c r="L18" s="15"/>
      <c r="M18" s="42">
        <f>$R$18/$K$18*F18</f>
        <v>0</v>
      </c>
      <c r="N18" s="42">
        <f>$R$18/$K$18*G18</f>
        <v>0</v>
      </c>
      <c r="O18" s="42">
        <f>$R$18/$K$18*H18</f>
        <v>0</v>
      </c>
      <c r="P18" s="42">
        <f t="shared" ref="P18" si="3">(M18*4)+(N18*9)+(O18*4)</f>
        <v>0</v>
      </c>
      <c r="Q18" s="18">
        <f>VLOOKUP(L18,перечень!$B$3:$C$152,2,FALSE)</f>
        <v>0</v>
      </c>
      <c r="R18" s="17">
        <v>0</v>
      </c>
      <c r="S18" s="16">
        <f>$R$18*J18/$K$18</f>
        <v>0</v>
      </c>
      <c r="T18" s="19">
        <f t="shared" ref="T18:T88" si="4">Q18/1000*S18</f>
        <v>0</v>
      </c>
      <c r="U18" s="43">
        <f>SUM(T18)</f>
        <v>0</v>
      </c>
      <c r="V18" s="217"/>
      <c r="W18" s="209"/>
    </row>
    <row r="19" spans="1:23" s="27" customFormat="1" ht="24" customHeight="1" thickTop="1" x14ac:dyDescent="0.25">
      <c r="A19" s="171"/>
      <c r="B19" s="186"/>
      <c r="C19" s="179" t="s">
        <v>496</v>
      </c>
      <c r="D19" s="158" t="s">
        <v>205</v>
      </c>
      <c r="E19" s="2" t="s">
        <v>208</v>
      </c>
      <c r="F19" s="166">
        <v>0.26</v>
      </c>
      <c r="G19" s="166">
        <v>0.17</v>
      </c>
      <c r="H19" s="166">
        <v>11.41</v>
      </c>
      <c r="I19" s="166">
        <f>(F19*4)+(G19*9)+(H19*4)</f>
        <v>48.21</v>
      </c>
      <c r="J19" s="3">
        <v>50</v>
      </c>
      <c r="K19" s="245">
        <v>100</v>
      </c>
      <c r="L19" s="2" t="s">
        <v>102</v>
      </c>
      <c r="M19" s="166">
        <f>$R$19/$K$19*F19</f>
        <v>0.26</v>
      </c>
      <c r="N19" s="166">
        <f>$R$19/$K$19*G19</f>
        <v>0.17</v>
      </c>
      <c r="O19" s="166">
        <f>$R$19/$K$19*H19</f>
        <v>11.41</v>
      </c>
      <c r="P19" s="166">
        <f>(M19*4)+(N19*9)+(O19*4)</f>
        <v>48.21</v>
      </c>
      <c r="Q19" s="4">
        <f>VLOOKUP(L19,перечень!$B$3:$C$152,2,FALSE)</f>
        <v>170</v>
      </c>
      <c r="R19" s="161">
        <v>100</v>
      </c>
      <c r="S19" s="3">
        <f>$R$19*J19/$K$19</f>
        <v>50</v>
      </c>
      <c r="T19" s="5">
        <f t="shared" si="4"/>
        <v>8.5</v>
      </c>
      <c r="U19" s="202">
        <f>SUM(T19:T21)</f>
        <v>8.5</v>
      </c>
      <c r="V19" s="217"/>
      <c r="W19" s="209"/>
    </row>
    <row r="20" spans="1:23" s="27" customFormat="1" x14ac:dyDescent="0.25">
      <c r="A20" s="171"/>
      <c r="B20" s="186"/>
      <c r="C20" s="180"/>
      <c r="D20" s="159"/>
      <c r="E20" s="6"/>
      <c r="F20" s="167"/>
      <c r="G20" s="167"/>
      <c r="H20" s="167"/>
      <c r="I20" s="167"/>
      <c r="J20" s="7">
        <v>50</v>
      </c>
      <c r="K20" s="246"/>
      <c r="L20" s="6">
        <v>0</v>
      </c>
      <c r="M20" s="167"/>
      <c r="N20" s="167"/>
      <c r="O20" s="167"/>
      <c r="P20" s="167"/>
      <c r="Q20" s="8">
        <f>VLOOKUP(L20,перечень!$B$3:$C$152,2,FALSE)</f>
        <v>0</v>
      </c>
      <c r="R20" s="162"/>
      <c r="S20" s="7">
        <f>$R$19*J20/$K$19</f>
        <v>50</v>
      </c>
      <c r="T20" s="9">
        <f t="shared" si="4"/>
        <v>0</v>
      </c>
      <c r="U20" s="203"/>
      <c r="V20" s="217"/>
      <c r="W20" s="209"/>
    </row>
    <row r="21" spans="1:23" s="27" customFormat="1" ht="15.75" thickBot="1" x14ac:dyDescent="0.3">
      <c r="A21" s="171"/>
      <c r="B21" s="186"/>
      <c r="C21" s="181"/>
      <c r="D21" s="160"/>
      <c r="E21" s="10"/>
      <c r="F21" s="168"/>
      <c r="G21" s="168"/>
      <c r="H21" s="168"/>
      <c r="I21" s="168"/>
      <c r="J21" s="11">
        <v>50</v>
      </c>
      <c r="K21" s="247"/>
      <c r="L21" s="10">
        <v>0</v>
      </c>
      <c r="M21" s="168"/>
      <c r="N21" s="168"/>
      <c r="O21" s="168"/>
      <c r="P21" s="168"/>
      <c r="Q21" s="12">
        <f>VLOOKUP(L21,перечень!$B$3:$C$152,2,FALSE)</f>
        <v>0</v>
      </c>
      <c r="R21" s="163"/>
      <c r="S21" s="11">
        <f>$R$19*J21/$K$19</f>
        <v>50</v>
      </c>
      <c r="T21" s="13">
        <f t="shared" si="4"/>
        <v>0</v>
      </c>
      <c r="U21" s="204"/>
      <c r="V21" s="217"/>
      <c r="W21" s="209"/>
    </row>
    <row r="22" spans="1:23" s="27" customFormat="1" ht="16.5" thickTop="1" thickBot="1" x14ac:dyDescent="0.3">
      <c r="A22" s="171"/>
      <c r="B22" s="186"/>
      <c r="C22" s="14" t="s">
        <v>204</v>
      </c>
      <c r="D22" s="31" t="s">
        <v>205</v>
      </c>
      <c r="E22" s="15" t="s">
        <v>204</v>
      </c>
      <c r="F22" s="42">
        <v>8.1</v>
      </c>
      <c r="G22" s="42">
        <v>3.4</v>
      </c>
      <c r="H22" s="42">
        <v>42.2</v>
      </c>
      <c r="I22" s="42">
        <f>(F22*4)+(G22*9)+(H22*4)</f>
        <v>231.8</v>
      </c>
      <c r="J22" s="16">
        <v>100</v>
      </c>
      <c r="K22" s="17">
        <v>100</v>
      </c>
      <c r="L22" s="6" t="s">
        <v>125</v>
      </c>
      <c r="M22" s="42">
        <f>$R$22/$K$22*F22</f>
        <v>2.9159999999999999</v>
      </c>
      <c r="N22" s="42">
        <f>$R$22/$K$22*G22</f>
        <v>1.224</v>
      </c>
      <c r="O22" s="42">
        <f>$R$22/$K$22*H22</f>
        <v>15.192</v>
      </c>
      <c r="P22" s="42">
        <f>(M22*4)+(N22*9)+(O22*4)</f>
        <v>83.448000000000008</v>
      </c>
      <c r="Q22" s="18">
        <f>VLOOKUP(L22,перечень!$B$3:$C$152,2,FALSE)</f>
        <v>88</v>
      </c>
      <c r="R22" s="17">
        <v>36</v>
      </c>
      <c r="S22" s="16">
        <f>$R$22*J22/$K$22</f>
        <v>36</v>
      </c>
      <c r="T22" s="19">
        <f t="shared" si="4"/>
        <v>3.1679999999999997</v>
      </c>
      <c r="U22" s="43">
        <f>SUM(T22)</f>
        <v>3.1679999999999997</v>
      </c>
      <c r="V22" s="217"/>
      <c r="W22" s="209"/>
    </row>
    <row r="23" spans="1:23" s="27" customFormat="1" ht="16.5" thickTop="1" thickBot="1" x14ac:dyDescent="0.3">
      <c r="A23" s="171"/>
      <c r="B23" s="187"/>
      <c r="C23" s="14" t="s">
        <v>124</v>
      </c>
      <c r="D23" s="31" t="s">
        <v>205</v>
      </c>
      <c r="E23" s="15" t="s">
        <v>206</v>
      </c>
      <c r="F23" s="42">
        <v>6.6</v>
      </c>
      <c r="G23" s="42">
        <v>5.2</v>
      </c>
      <c r="H23" s="42">
        <v>39.799999999999997</v>
      </c>
      <c r="I23" s="42">
        <f>(F23*4)+(G23*9)+(H23*4)</f>
        <v>232.39999999999998</v>
      </c>
      <c r="J23" s="16">
        <v>100</v>
      </c>
      <c r="K23" s="17">
        <v>100</v>
      </c>
      <c r="L23" s="15" t="s">
        <v>124</v>
      </c>
      <c r="M23" s="42">
        <f>$R$23/$K$23*F23</f>
        <v>3.3</v>
      </c>
      <c r="N23" s="42">
        <f>$R$23/$K$23*G23</f>
        <v>2.6</v>
      </c>
      <c r="O23" s="42">
        <f>$R$23/$K$23*H23</f>
        <v>19.899999999999999</v>
      </c>
      <c r="P23" s="42">
        <f>(M23*4)+(N23*9)+(O23*4)</f>
        <v>116.19999999999999</v>
      </c>
      <c r="Q23" s="18">
        <f>VLOOKUP(L23,перечень!$B$3:$C$152,2,FALSE)</f>
        <v>67.28</v>
      </c>
      <c r="R23" s="17">
        <v>50</v>
      </c>
      <c r="S23" s="16">
        <f>$R$23*J23/$K$23</f>
        <v>50</v>
      </c>
      <c r="T23" s="19">
        <f t="shared" si="4"/>
        <v>3.3640000000000003</v>
      </c>
      <c r="U23" s="43">
        <f t="shared" ref="U23:U25" si="5">SUM(T23)</f>
        <v>3.3640000000000003</v>
      </c>
      <c r="V23" s="214"/>
      <c r="W23" s="210"/>
    </row>
    <row r="24" spans="1:23" s="27" customFormat="1" ht="16.5" thickTop="1" thickBot="1" x14ac:dyDescent="0.3">
      <c r="A24" s="171"/>
      <c r="B24" s="188" t="s">
        <v>80</v>
      </c>
      <c r="C24" s="14" t="s">
        <v>299</v>
      </c>
      <c r="D24" s="54" t="s">
        <v>205</v>
      </c>
      <c r="E24" s="15" t="s">
        <v>298</v>
      </c>
      <c r="F24" s="42">
        <v>0</v>
      </c>
      <c r="G24" s="42">
        <v>0</v>
      </c>
      <c r="H24" s="42">
        <v>0</v>
      </c>
      <c r="I24" s="42">
        <f>(F24*4)+(G24*9)+(H24*4)</f>
        <v>0</v>
      </c>
      <c r="J24" s="16">
        <v>100</v>
      </c>
      <c r="K24" s="17">
        <v>100</v>
      </c>
      <c r="L24" s="15" t="s">
        <v>298</v>
      </c>
      <c r="M24" s="42">
        <f>$R$24/$K$24*F24</f>
        <v>0</v>
      </c>
      <c r="N24" s="42">
        <f>$R$24/$K$24*G24</f>
        <v>0</v>
      </c>
      <c r="O24" s="42">
        <f>$R$24/$K$24*H24</f>
        <v>0</v>
      </c>
      <c r="P24" s="42">
        <f>(M24*4)+(N24*9)+(O24*4)</f>
        <v>0</v>
      </c>
      <c r="Q24" s="18">
        <f>VLOOKUP(L24,перечень!$B$3:$C$152,2,FALSE)</f>
        <v>14.76</v>
      </c>
      <c r="R24" s="17">
        <v>200</v>
      </c>
      <c r="S24" s="16">
        <f>$R$24*J24/$K$24</f>
        <v>200</v>
      </c>
      <c r="T24" s="19">
        <f t="shared" si="4"/>
        <v>2.952</v>
      </c>
      <c r="U24" s="43">
        <f t="shared" si="5"/>
        <v>2.952</v>
      </c>
      <c r="V24" s="213">
        <f>SUM(U24:U25)</f>
        <v>2.952</v>
      </c>
      <c r="W24" s="208">
        <f>SUM(P24:P25)</f>
        <v>0</v>
      </c>
    </row>
    <row r="25" spans="1:23" s="27" customFormat="1" ht="16.5" thickTop="1" thickBot="1" x14ac:dyDescent="0.3">
      <c r="A25" s="171"/>
      <c r="B25" s="189"/>
      <c r="C25" s="14" t="s">
        <v>4</v>
      </c>
      <c r="D25" s="31"/>
      <c r="E25" s="15"/>
      <c r="F25" s="42"/>
      <c r="G25" s="42"/>
      <c r="H25" s="42"/>
      <c r="I25" s="42">
        <f>(F25*4)+(G25*9)+(H25*4)</f>
        <v>0</v>
      </c>
      <c r="J25" s="16">
        <v>50</v>
      </c>
      <c r="K25" s="17">
        <v>50</v>
      </c>
      <c r="L25" s="15">
        <v>0</v>
      </c>
      <c r="M25" s="42">
        <f>$R$25/$K$25*F25</f>
        <v>0</v>
      </c>
      <c r="N25" s="42">
        <f>$R$25/$K$25*G25</f>
        <v>0</v>
      </c>
      <c r="O25" s="42">
        <f>$R$25/$K$25*H25</f>
        <v>0</v>
      </c>
      <c r="P25" s="42">
        <f>(M25*4)+(N25*9)+(O25*4)</f>
        <v>0</v>
      </c>
      <c r="Q25" s="18">
        <f>VLOOKUP(L25,перечень!$B$3:$C$152,2,FALSE)</f>
        <v>0</v>
      </c>
      <c r="R25" s="17">
        <v>0</v>
      </c>
      <c r="S25" s="16">
        <v>0</v>
      </c>
      <c r="T25" s="19">
        <f t="shared" si="4"/>
        <v>0</v>
      </c>
      <c r="U25" s="43">
        <f t="shared" si="5"/>
        <v>0</v>
      </c>
      <c r="V25" s="214"/>
      <c r="W25" s="210"/>
    </row>
    <row r="26" spans="1:23" s="27" customFormat="1" ht="15.75" customHeight="1" thickTop="1" x14ac:dyDescent="0.25">
      <c r="A26" s="171"/>
      <c r="B26" s="185" t="s">
        <v>79</v>
      </c>
      <c r="C26" s="179" t="s">
        <v>301</v>
      </c>
      <c r="D26" s="154" t="s">
        <v>354</v>
      </c>
      <c r="E26" s="2" t="s">
        <v>115</v>
      </c>
      <c r="F26" s="166">
        <v>0.5</v>
      </c>
      <c r="G26" s="166">
        <v>0</v>
      </c>
      <c r="H26" s="166">
        <v>1.8</v>
      </c>
      <c r="I26" s="166">
        <f t="shared" ref="I26" si="6">(F26*4)+(G26*9)+(H26*4)</f>
        <v>9.1999999999999993</v>
      </c>
      <c r="J26" s="3">
        <v>67.8</v>
      </c>
      <c r="K26" s="161">
        <v>60</v>
      </c>
      <c r="L26" s="2" t="s">
        <v>115</v>
      </c>
      <c r="M26" s="166">
        <f>$R$26/$K$26*F26</f>
        <v>0.83333333333333337</v>
      </c>
      <c r="N26" s="166">
        <f>$R$26/$K$26*G26</f>
        <v>0</v>
      </c>
      <c r="O26" s="166">
        <f>$R$26/$K$26*H26</f>
        <v>3</v>
      </c>
      <c r="P26" s="166">
        <f t="shared" ref="P26" si="7">(M26*4)+(N26*9)+(O26*4)</f>
        <v>15.333333333333334</v>
      </c>
      <c r="Q26" s="4">
        <f>VLOOKUP(L26,перечень!$B$3:$C$152,2,FALSE)</f>
        <v>300</v>
      </c>
      <c r="R26" s="161">
        <v>100</v>
      </c>
      <c r="S26" s="3">
        <f>$R$26*J26/$K$26</f>
        <v>113</v>
      </c>
      <c r="T26" s="5">
        <f t="shared" si="4"/>
        <v>33.9</v>
      </c>
      <c r="U26" s="202">
        <f>SUM(T26:T31)</f>
        <v>33.9</v>
      </c>
      <c r="V26" s="213">
        <f>SUM(U26:U62)</f>
        <v>130.21548080000002</v>
      </c>
      <c r="W26" s="208">
        <f>SUM(P26:P62)</f>
        <v>805.86633333333339</v>
      </c>
    </row>
    <row r="27" spans="1:23" s="27" customFormat="1" x14ac:dyDescent="0.25">
      <c r="A27" s="171"/>
      <c r="B27" s="186"/>
      <c r="C27" s="180"/>
      <c r="D27" s="155"/>
      <c r="E27" s="6"/>
      <c r="F27" s="167"/>
      <c r="G27" s="167"/>
      <c r="H27" s="167"/>
      <c r="I27" s="167"/>
      <c r="J27" s="7">
        <v>0</v>
      </c>
      <c r="K27" s="162"/>
      <c r="L27" s="6"/>
      <c r="M27" s="167"/>
      <c r="N27" s="167"/>
      <c r="O27" s="167"/>
      <c r="P27" s="167"/>
      <c r="Q27" s="8">
        <f>VLOOKUP(L27,перечень!$B$3:$C$152,2,FALSE)</f>
        <v>0</v>
      </c>
      <c r="R27" s="162"/>
      <c r="S27" s="7">
        <f>$R$26*J27/$K$26</f>
        <v>0</v>
      </c>
      <c r="T27" s="9">
        <f t="shared" si="4"/>
        <v>0</v>
      </c>
      <c r="U27" s="203"/>
      <c r="V27" s="217"/>
      <c r="W27" s="209"/>
    </row>
    <row r="28" spans="1:23" s="27" customFormat="1" x14ac:dyDescent="0.25">
      <c r="A28" s="171"/>
      <c r="B28" s="186"/>
      <c r="C28" s="180"/>
      <c r="D28" s="155"/>
      <c r="E28" s="6"/>
      <c r="F28" s="167"/>
      <c r="G28" s="167"/>
      <c r="H28" s="167"/>
      <c r="I28" s="167"/>
      <c r="J28" s="7">
        <v>0</v>
      </c>
      <c r="K28" s="162"/>
      <c r="L28" s="6"/>
      <c r="M28" s="167"/>
      <c r="N28" s="167"/>
      <c r="O28" s="167"/>
      <c r="P28" s="167"/>
      <c r="Q28" s="8">
        <f>VLOOKUP(L28,перечень!$B$3:$C$152,2,FALSE)</f>
        <v>0</v>
      </c>
      <c r="R28" s="162"/>
      <c r="S28" s="7">
        <f>$R$26*J28/$K$26</f>
        <v>0</v>
      </c>
      <c r="T28" s="9">
        <f t="shared" si="4"/>
        <v>0</v>
      </c>
      <c r="U28" s="203"/>
      <c r="V28" s="217"/>
      <c r="W28" s="209"/>
    </row>
    <row r="29" spans="1:23" s="27" customFormat="1" x14ac:dyDescent="0.25">
      <c r="A29" s="171"/>
      <c r="B29" s="186"/>
      <c r="C29" s="180"/>
      <c r="D29" s="155"/>
      <c r="E29" s="6"/>
      <c r="F29" s="167"/>
      <c r="G29" s="167"/>
      <c r="H29" s="167"/>
      <c r="I29" s="167"/>
      <c r="J29" s="7">
        <v>0</v>
      </c>
      <c r="K29" s="162"/>
      <c r="L29" s="6"/>
      <c r="M29" s="167"/>
      <c r="N29" s="167"/>
      <c r="O29" s="167"/>
      <c r="P29" s="167"/>
      <c r="Q29" s="8">
        <f>VLOOKUP(L29,перечень!$B$3:$C$152,2,FALSE)</f>
        <v>0</v>
      </c>
      <c r="R29" s="162"/>
      <c r="S29" s="7">
        <v>0</v>
      </c>
      <c r="T29" s="9">
        <f t="shared" si="4"/>
        <v>0</v>
      </c>
      <c r="U29" s="203"/>
      <c r="V29" s="217"/>
      <c r="W29" s="209"/>
    </row>
    <row r="30" spans="1:23" s="27" customFormat="1" x14ac:dyDescent="0.25">
      <c r="A30" s="171"/>
      <c r="B30" s="186"/>
      <c r="C30" s="180"/>
      <c r="D30" s="155"/>
      <c r="E30" s="6"/>
      <c r="F30" s="167"/>
      <c r="G30" s="167"/>
      <c r="H30" s="167"/>
      <c r="I30" s="167"/>
      <c r="J30" s="7">
        <v>15</v>
      </c>
      <c r="K30" s="162"/>
      <c r="L30" s="6"/>
      <c r="M30" s="167"/>
      <c r="N30" s="167"/>
      <c r="O30" s="167"/>
      <c r="P30" s="167"/>
      <c r="Q30" s="8">
        <f>VLOOKUP(L30,перечень!$B$3:$C$152,2,FALSE)</f>
        <v>0</v>
      </c>
      <c r="R30" s="162"/>
      <c r="S30" s="7">
        <v>0</v>
      </c>
      <c r="T30" s="9">
        <f t="shared" si="4"/>
        <v>0</v>
      </c>
      <c r="U30" s="203"/>
      <c r="V30" s="217"/>
      <c r="W30" s="209"/>
    </row>
    <row r="31" spans="1:23" s="27" customFormat="1" ht="15.75" thickBot="1" x14ac:dyDescent="0.3">
      <c r="A31" s="171"/>
      <c r="B31" s="186"/>
      <c r="C31" s="181"/>
      <c r="D31" s="156"/>
      <c r="E31" s="10"/>
      <c r="F31" s="168"/>
      <c r="G31" s="168"/>
      <c r="H31" s="168"/>
      <c r="I31" s="168"/>
      <c r="J31" s="11">
        <v>0</v>
      </c>
      <c r="K31" s="163"/>
      <c r="L31" s="10"/>
      <c r="M31" s="168"/>
      <c r="N31" s="168"/>
      <c r="O31" s="168"/>
      <c r="P31" s="168"/>
      <c r="Q31" s="12">
        <f>VLOOKUP(L31,перечень!$B$3:$C$152,2,FALSE)</f>
        <v>0</v>
      </c>
      <c r="R31" s="163"/>
      <c r="S31" s="11">
        <v>0</v>
      </c>
      <c r="T31" s="13">
        <f t="shared" si="4"/>
        <v>0</v>
      </c>
      <c r="U31" s="204"/>
      <c r="V31" s="217"/>
      <c r="W31" s="209"/>
    </row>
    <row r="32" spans="1:23" s="27" customFormat="1" ht="15.75" thickTop="1" x14ac:dyDescent="0.25">
      <c r="A32" s="171"/>
      <c r="B32" s="186"/>
      <c r="C32" s="179" t="s">
        <v>353</v>
      </c>
      <c r="D32" s="154" t="s">
        <v>462</v>
      </c>
      <c r="E32" s="2" t="s">
        <v>211</v>
      </c>
      <c r="F32" s="166">
        <v>8.9</v>
      </c>
      <c r="G32" s="166">
        <v>24.5</v>
      </c>
      <c r="H32" s="166">
        <v>59.6</v>
      </c>
      <c r="I32" s="166">
        <f>(F32*4)+(G32*9)+(H32*4)</f>
        <v>494.5</v>
      </c>
      <c r="J32" s="3">
        <v>150</v>
      </c>
      <c r="K32" s="161">
        <v>1000</v>
      </c>
      <c r="L32" s="6" t="s">
        <v>98</v>
      </c>
      <c r="M32" s="166">
        <f>$R$32/$K$32*F32</f>
        <v>2.2250000000000001</v>
      </c>
      <c r="N32" s="166">
        <f>$R$32/$K$32*G32</f>
        <v>6.125</v>
      </c>
      <c r="O32" s="166">
        <f>$R$32/$K$32*H32</f>
        <v>14.9</v>
      </c>
      <c r="P32" s="166">
        <f>(M32*4)+(N32*9)+(O32*4)</f>
        <v>123.625</v>
      </c>
      <c r="Q32" s="4">
        <f>VLOOKUP(L32,перечень!$B$3:$C$152,2,FALSE)</f>
        <v>90</v>
      </c>
      <c r="R32" s="161">
        <v>250</v>
      </c>
      <c r="S32" s="3">
        <f t="shared" ref="S32:S39" si="8">$R$32*J32/$K$32</f>
        <v>37.5</v>
      </c>
      <c r="T32" s="5">
        <f t="shared" si="4"/>
        <v>3.375</v>
      </c>
      <c r="U32" s="202">
        <f>SUM(T32:T39)</f>
        <v>13.300249999999998</v>
      </c>
      <c r="V32" s="217"/>
      <c r="W32" s="209"/>
    </row>
    <row r="33" spans="1:23" s="27" customFormat="1" x14ac:dyDescent="0.25">
      <c r="A33" s="171"/>
      <c r="B33" s="186"/>
      <c r="C33" s="180"/>
      <c r="D33" s="155"/>
      <c r="E33" s="6" t="s">
        <v>97</v>
      </c>
      <c r="F33" s="167"/>
      <c r="G33" s="167"/>
      <c r="H33" s="167"/>
      <c r="I33" s="167"/>
      <c r="J33" s="7">
        <v>166.6</v>
      </c>
      <c r="K33" s="162"/>
      <c r="L33" s="6" t="s">
        <v>97</v>
      </c>
      <c r="M33" s="167"/>
      <c r="N33" s="167"/>
      <c r="O33" s="167"/>
      <c r="P33" s="167"/>
      <c r="Q33" s="8">
        <f>VLOOKUP(L33,перечень!$B$3:$C$152,2,FALSE)</f>
        <v>70</v>
      </c>
      <c r="R33" s="162"/>
      <c r="S33" s="7">
        <f t="shared" si="8"/>
        <v>41.65</v>
      </c>
      <c r="T33" s="9">
        <f t="shared" si="4"/>
        <v>2.9155000000000002</v>
      </c>
      <c r="U33" s="203"/>
      <c r="V33" s="217"/>
      <c r="W33" s="209"/>
    </row>
    <row r="34" spans="1:23" s="27" customFormat="1" x14ac:dyDescent="0.25">
      <c r="A34" s="171"/>
      <c r="B34" s="186"/>
      <c r="C34" s="180"/>
      <c r="D34" s="155"/>
      <c r="E34" s="6" t="s">
        <v>150</v>
      </c>
      <c r="F34" s="167"/>
      <c r="G34" s="167"/>
      <c r="H34" s="167"/>
      <c r="I34" s="167"/>
      <c r="J34" s="7">
        <v>40</v>
      </c>
      <c r="K34" s="162"/>
      <c r="L34" s="6" t="s">
        <v>150</v>
      </c>
      <c r="M34" s="167"/>
      <c r="N34" s="167"/>
      <c r="O34" s="167"/>
      <c r="P34" s="167"/>
      <c r="Q34" s="8">
        <f>VLOOKUP(L34,перечень!$B$3:$C$152,2,FALSE)</f>
        <v>70</v>
      </c>
      <c r="R34" s="162"/>
      <c r="S34" s="7">
        <f t="shared" si="8"/>
        <v>10</v>
      </c>
      <c r="T34" s="9">
        <f t="shared" si="4"/>
        <v>0.70000000000000007</v>
      </c>
      <c r="U34" s="203"/>
      <c r="V34" s="217"/>
      <c r="W34" s="209"/>
    </row>
    <row r="35" spans="1:23" s="27" customFormat="1" x14ac:dyDescent="0.25">
      <c r="A35" s="171"/>
      <c r="B35" s="186"/>
      <c r="C35" s="180"/>
      <c r="D35" s="155"/>
      <c r="E35" s="6" t="s">
        <v>99</v>
      </c>
      <c r="F35" s="167"/>
      <c r="G35" s="167"/>
      <c r="H35" s="167"/>
      <c r="I35" s="167"/>
      <c r="J35" s="7">
        <v>53</v>
      </c>
      <c r="K35" s="162"/>
      <c r="L35" s="6" t="s">
        <v>99</v>
      </c>
      <c r="M35" s="167"/>
      <c r="N35" s="167"/>
      <c r="O35" s="167"/>
      <c r="P35" s="167"/>
      <c r="Q35" s="8">
        <f>VLOOKUP(L35,перечень!$B$3:$C$152,2,FALSE)</f>
        <v>60</v>
      </c>
      <c r="R35" s="162"/>
      <c r="S35" s="7">
        <f t="shared" si="8"/>
        <v>13.25</v>
      </c>
      <c r="T35" s="9">
        <f t="shared" si="4"/>
        <v>0.79499999999999993</v>
      </c>
      <c r="U35" s="203"/>
      <c r="V35" s="217"/>
      <c r="W35" s="209"/>
    </row>
    <row r="36" spans="1:23" s="27" customFormat="1" x14ac:dyDescent="0.25">
      <c r="A36" s="171"/>
      <c r="B36" s="186"/>
      <c r="C36" s="180"/>
      <c r="D36" s="155"/>
      <c r="E36" s="6" t="s">
        <v>100</v>
      </c>
      <c r="F36" s="167"/>
      <c r="G36" s="167"/>
      <c r="H36" s="167"/>
      <c r="I36" s="167"/>
      <c r="J36" s="7">
        <v>50</v>
      </c>
      <c r="K36" s="162"/>
      <c r="L36" s="6" t="s">
        <v>100</v>
      </c>
      <c r="M36" s="167"/>
      <c r="N36" s="167"/>
      <c r="O36" s="167"/>
      <c r="P36" s="167"/>
      <c r="Q36" s="8">
        <f>VLOOKUP(L36,перечень!$B$3:$C$152,2,FALSE)</f>
        <v>50</v>
      </c>
      <c r="R36" s="162"/>
      <c r="S36" s="7">
        <f t="shared" si="8"/>
        <v>12.5</v>
      </c>
      <c r="T36" s="9">
        <f t="shared" si="4"/>
        <v>0.625</v>
      </c>
      <c r="U36" s="203"/>
      <c r="V36" s="217"/>
      <c r="W36" s="209"/>
    </row>
    <row r="37" spans="1:23" s="27" customFormat="1" x14ac:dyDescent="0.25">
      <c r="A37" s="171"/>
      <c r="B37" s="186"/>
      <c r="C37" s="180"/>
      <c r="D37" s="155"/>
      <c r="E37" s="6" t="s">
        <v>139</v>
      </c>
      <c r="F37" s="167"/>
      <c r="G37" s="167"/>
      <c r="H37" s="167"/>
      <c r="I37" s="167"/>
      <c r="J37" s="7">
        <v>20</v>
      </c>
      <c r="K37" s="162"/>
      <c r="L37" s="6" t="s">
        <v>139</v>
      </c>
      <c r="M37" s="167"/>
      <c r="N37" s="167"/>
      <c r="O37" s="167"/>
      <c r="P37" s="167"/>
      <c r="Q37" s="8">
        <f>VLOOKUP(L37,перечень!$B$3:$C$152,2,FALSE)</f>
        <v>173</v>
      </c>
      <c r="R37" s="162"/>
      <c r="S37" s="7">
        <f t="shared" si="8"/>
        <v>5</v>
      </c>
      <c r="T37" s="9">
        <f t="shared" si="4"/>
        <v>0.86499999999999999</v>
      </c>
      <c r="U37" s="203"/>
      <c r="V37" s="217"/>
      <c r="W37" s="209"/>
    </row>
    <row r="38" spans="1:23" s="27" customFormat="1" x14ac:dyDescent="0.25">
      <c r="A38" s="171"/>
      <c r="B38" s="186"/>
      <c r="C38" s="180"/>
      <c r="D38" s="155"/>
      <c r="E38" s="6" t="s">
        <v>137</v>
      </c>
      <c r="F38" s="167"/>
      <c r="G38" s="167"/>
      <c r="H38" s="167"/>
      <c r="I38" s="167"/>
      <c r="J38" s="7">
        <v>1.5</v>
      </c>
      <c r="K38" s="162"/>
      <c r="L38" s="6" t="s">
        <v>137</v>
      </c>
      <c r="M38" s="167"/>
      <c r="N38" s="167"/>
      <c r="O38" s="167"/>
      <c r="P38" s="167"/>
      <c r="Q38" s="8">
        <f>VLOOKUP(L38,перечень!$B$3:$C$152,2,FALSE)</f>
        <v>16</v>
      </c>
      <c r="R38" s="162"/>
      <c r="S38" s="7">
        <f t="shared" si="8"/>
        <v>0.375</v>
      </c>
      <c r="T38" s="9">
        <f t="shared" si="4"/>
        <v>6.0000000000000001E-3</v>
      </c>
      <c r="U38" s="203"/>
      <c r="V38" s="217"/>
      <c r="W38" s="209"/>
    </row>
    <row r="39" spans="1:23" s="27" customFormat="1" ht="15.75" thickBot="1" x14ac:dyDescent="0.3">
      <c r="A39" s="171"/>
      <c r="B39" s="186"/>
      <c r="C39" s="181"/>
      <c r="D39" s="156"/>
      <c r="E39" s="10" t="s">
        <v>118</v>
      </c>
      <c r="F39" s="168"/>
      <c r="G39" s="168"/>
      <c r="H39" s="168"/>
      <c r="I39" s="168"/>
      <c r="J39" s="11">
        <v>50</v>
      </c>
      <c r="K39" s="163"/>
      <c r="L39" s="10" t="s">
        <v>118</v>
      </c>
      <c r="M39" s="168"/>
      <c r="N39" s="168"/>
      <c r="O39" s="168"/>
      <c r="P39" s="168"/>
      <c r="Q39" s="12">
        <f>VLOOKUP(L39,перечень!$B$3:$C$152,2,FALSE)</f>
        <v>321.5</v>
      </c>
      <c r="R39" s="163"/>
      <c r="S39" s="11">
        <f t="shared" si="8"/>
        <v>12.5</v>
      </c>
      <c r="T39" s="13">
        <f t="shared" si="4"/>
        <v>4.0187499999999998</v>
      </c>
      <c r="U39" s="204"/>
      <c r="V39" s="217"/>
      <c r="W39" s="209"/>
    </row>
    <row r="40" spans="1:23" s="27" customFormat="1" ht="16.5" thickTop="1" thickBot="1" x14ac:dyDescent="0.3">
      <c r="A40" s="171"/>
      <c r="B40" s="186"/>
      <c r="C40" s="179" t="s">
        <v>357</v>
      </c>
      <c r="D40" s="154" t="s">
        <v>463</v>
      </c>
      <c r="E40" s="2" t="s">
        <v>211</v>
      </c>
      <c r="F40" s="166">
        <v>2.9</v>
      </c>
      <c r="G40" s="166">
        <v>7.4</v>
      </c>
      <c r="H40" s="166">
        <v>15.4</v>
      </c>
      <c r="I40" s="166">
        <f t="shared" ref="I40" si="9">(F40*4)+(G40*9)+(H40*4)</f>
        <v>139.80000000000001</v>
      </c>
      <c r="J40" s="3">
        <v>37.5</v>
      </c>
      <c r="K40" s="161">
        <v>150</v>
      </c>
      <c r="L40" s="6" t="s">
        <v>98</v>
      </c>
      <c r="M40" s="166">
        <f>$R$40/$K$40*F40</f>
        <v>3.48</v>
      </c>
      <c r="N40" s="166">
        <f>$R$40/$K$40*G40</f>
        <v>8.8800000000000008</v>
      </c>
      <c r="O40" s="166">
        <f>$R$40/$K$40*H40</f>
        <v>18.48</v>
      </c>
      <c r="P40" s="166">
        <f t="shared" ref="P40" si="10">(M40*4)+(N40*9)+(O40*4)</f>
        <v>167.76</v>
      </c>
      <c r="Q40" s="4">
        <f>VLOOKUP(L40,перечень!$B$3:$C$152,2,FALSE)</f>
        <v>90</v>
      </c>
      <c r="R40" s="161">
        <v>180</v>
      </c>
      <c r="S40" s="3">
        <f>$R$40*J40/$K$40</f>
        <v>45</v>
      </c>
      <c r="T40" s="5">
        <f t="shared" si="4"/>
        <v>4.05</v>
      </c>
      <c r="U40" s="202">
        <f>SUM(T40:T48)</f>
        <v>27.863230800000004</v>
      </c>
      <c r="V40" s="217"/>
      <c r="W40" s="209"/>
    </row>
    <row r="41" spans="1:23" s="27" customFormat="1" ht="16.5" thickTop="1" thickBot="1" x14ac:dyDescent="0.3">
      <c r="A41" s="171"/>
      <c r="B41" s="186"/>
      <c r="C41" s="180"/>
      <c r="D41" s="155"/>
      <c r="E41" s="79" t="s">
        <v>97</v>
      </c>
      <c r="F41" s="167"/>
      <c r="G41" s="167"/>
      <c r="H41" s="167"/>
      <c r="I41" s="167"/>
      <c r="J41" s="95">
        <v>120</v>
      </c>
      <c r="K41" s="216"/>
      <c r="L41" s="79" t="s">
        <v>97</v>
      </c>
      <c r="M41" s="167"/>
      <c r="N41" s="167"/>
      <c r="O41" s="167"/>
      <c r="P41" s="167"/>
      <c r="Q41" s="4">
        <f>VLOOKUP(L41,перечень!$B$3:$C$152,2,FALSE)</f>
        <v>70</v>
      </c>
      <c r="R41" s="216"/>
      <c r="S41" s="3">
        <f t="shared" ref="S41:S43" si="11">$R$40*J41/$K$40</f>
        <v>144</v>
      </c>
      <c r="T41" s="5">
        <f t="shared" si="4"/>
        <v>10.080000000000002</v>
      </c>
      <c r="U41" s="215"/>
      <c r="V41" s="217"/>
      <c r="W41" s="209"/>
    </row>
    <row r="42" spans="1:23" s="27" customFormat="1" ht="16.5" thickTop="1" thickBot="1" x14ac:dyDescent="0.3">
      <c r="A42" s="171"/>
      <c r="B42" s="186"/>
      <c r="C42" s="180"/>
      <c r="D42" s="155"/>
      <c r="E42" s="79" t="s">
        <v>139</v>
      </c>
      <c r="F42" s="167"/>
      <c r="G42" s="167"/>
      <c r="H42" s="167"/>
      <c r="I42" s="167"/>
      <c r="J42" s="95">
        <v>4</v>
      </c>
      <c r="K42" s="216"/>
      <c r="L42" s="79" t="s">
        <v>139</v>
      </c>
      <c r="M42" s="167"/>
      <c r="N42" s="167"/>
      <c r="O42" s="167"/>
      <c r="P42" s="167"/>
      <c r="Q42" s="4">
        <f>VLOOKUP(L42,перечень!$B$3:$C$152,2,FALSE)</f>
        <v>173</v>
      </c>
      <c r="R42" s="216"/>
      <c r="S42" s="3">
        <f t="shared" si="11"/>
        <v>4.8</v>
      </c>
      <c r="T42" s="5">
        <f t="shared" si="4"/>
        <v>0.83039999999999992</v>
      </c>
      <c r="U42" s="215"/>
      <c r="V42" s="217"/>
      <c r="W42" s="209"/>
    </row>
    <row r="43" spans="1:23" s="27" customFormat="1" ht="16.5" thickTop="1" thickBot="1" x14ac:dyDescent="0.3">
      <c r="A43" s="171"/>
      <c r="B43" s="186"/>
      <c r="C43" s="180"/>
      <c r="D43" s="155"/>
      <c r="E43" s="79" t="s">
        <v>99</v>
      </c>
      <c r="F43" s="167"/>
      <c r="G43" s="167"/>
      <c r="H43" s="167"/>
      <c r="I43" s="167"/>
      <c r="J43" s="95">
        <v>32</v>
      </c>
      <c r="K43" s="216"/>
      <c r="L43" s="79" t="s">
        <v>99</v>
      </c>
      <c r="M43" s="167"/>
      <c r="N43" s="167"/>
      <c r="O43" s="167"/>
      <c r="P43" s="167"/>
      <c r="Q43" s="4">
        <f>VLOOKUP(L43,перечень!$B$3:$C$152,2,FALSE)</f>
        <v>60</v>
      </c>
      <c r="R43" s="216"/>
      <c r="S43" s="3">
        <f t="shared" si="11"/>
        <v>38.4</v>
      </c>
      <c r="T43" s="5">
        <f t="shared" si="4"/>
        <v>2.3039999999999998</v>
      </c>
      <c r="U43" s="215"/>
      <c r="V43" s="217"/>
      <c r="W43" s="209"/>
    </row>
    <row r="44" spans="1:23" s="27" customFormat="1" ht="16.5" thickTop="1" thickBot="1" x14ac:dyDescent="0.3">
      <c r="A44" s="171"/>
      <c r="B44" s="186"/>
      <c r="C44" s="180"/>
      <c r="D44" s="155"/>
      <c r="E44" s="6" t="s">
        <v>100</v>
      </c>
      <c r="F44" s="167"/>
      <c r="G44" s="167"/>
      <c r="H44" s="167"/>
      <c r="I44" s="167"/>
      <c r="J44" s="7">
        <v>15</v>
      </c>
      <c r="K44" s="162"/>
      <c r="L44" s="6" t="s">
        <v>100</v>
      </c>
      <c r="M44" s="167"/>
      <c r="N44" s="167"/>
      <c r="O44" s="167"/>
      <c r="P44" s="167"/>
      <c r="Q44" s="8">
        <f>VLOOKUP(L44,перечень!$B$3:$C$152,2,FALSE)</f>
        <v>50</v>
      </c>
      <c r="R44" s="162"/>
      <c r="S44" s="7">
        <f>$R$40*J44/$K$40</f>
        <v>18</v>
      </c>
      <c r="T44" s="5">
        <f t="shared" si="4"/>
        <v>0.9</v>
      </c>
      <c r="U44" s="203"/>
      <c r="V44" s="217"/>
      <c r="W44" s="209"/>
    </row>
    <row r="45" spans="1:23" s="27" customFormat="1" ht="16.5" thickTop="1" thickBot="1" x14ac:dyDescent="0.3">
      <c r="A45" s="171"/>
      <c r="B45" s="186"/>
      <c r="C45" s="180"/>
      <c r="D45" s="155"/>
      <c r="E45" s="6" t="s">
        <v>137</v>
      </c>
      <c r="F45" s="167"/>
      <c r="G45" s="167"/>
      <c r="H45" s="167"/>
      <c r="I45" s="167"/>
      <c r="J45" s="7">
        <v>0.5</v>
      </c>
      <c r="K45" s="162"/>
      <c r="L45" s="6" t="s">
        <v>137</v>
      </c>
      <c r="M45" s="167"/>
      <c r="N45" s="167"/>
      <c r="O45" s="167"/>
      <c r="P45" s="167"/>
      <c r="Q45" s="8">
        <f>VLOOKUP(L45,перечень!$B$3:$C$152,2,FALSE)</f>
        <v>16</v>
      </c>
      <c r="R45" s="162"/>
      <c r="S45" s="7">
        <f t="shared" ref="S45:S46" si="12">$R$40*J45/$K$40</f>
        <v>0.6</v>
      </c>
      <c r="T45" s="5">
        <f t="shared" si="4"/>
        <v>9.5999999999999992E-3</v>
      </c>
      <c r="U45" s="203"/>
      <c r="V45" s="217"/>
      <c r="W45" s="209"/>
    </row>
    <row r="46" spans="1:23" s="27" customFormat="1" ht="15.75" thickTop="1" x14ac:dyDescent="0.25">
      <c r="A46" s="171"/>
      <c r="B46" s="186"/>
      <c r="C46" s="180"/>
      <c r="D46" s="155"/>
      <c r="E46" s="6" t="s">
        <v>210</v>
      </c>
      <c r="F46" s="167"/>
      <c r="G46" s="167"/>
      <c r="H46" s="167"/>
      <c r="I46" s="167"/>
      <c r="J46" s="7">
        <v>1.1000000000000001</v>
      </c>
      <c r="K46" s="162"/>
      <c r="L46" s="6" t="s">
        <v>128</v>
      </c>
      <c r="M46" s="167"/>
      <c r="N46" s="167"/>
      <c r="O46" s="167"/>
      <c r="P46" s="167"/>
      <c r="Q46" s="8">
        <f>VLOOKUP(L46,перечень!$B$3:$C$152,2,FALSE)</f>
        <v>29.19</v>
      </c>
      <c r="R46" s="162"/>
      <c r="S46" s="7">
        <f t="shared" si="12"/>
        <v>1.3200000000000003</v>
      </c>
      <c r="T46" s="5">
        <f t="shared" si="4"/>
        <v>3.8530800000000011E-2</v>
      </c>
      <c r="U46" s="203"/>
      <c r="V46" s="217"/>
      <c r="W46" s="209"/>
    </row>
    <row r="47" spans="1:23" s="27" customFormat="1" x14ac:dyDescent="0.25">
      <c r="A47" s="171"/>
      <c r="B47" s="186"/>
      <c r="C47" s="180"/>
      <c r="D47" s="155"/>
      <c r="E47" s="6" t="s">
        <v>123</v>
      </c>
      <c r="F47" s="167"/>
      <c r="G47" s="167"/>
      <c r="H47" s="167"/>
      <c r="I47" s="167"/>
      <c r="J47" s="7">
        <v>1.1000000000000001</v>
      </c>
      <c r="K47" s="162"/>
      <c r="L47" s="6" t="s">
        <v>123</v>
      </c>
      <c r="M47" s="167"/>
      <c r="N47" s="167"/>
      <c r="O47" s="167"/>
      <c r="P47" s="167"/>
      <c r="Q47" s="8">
        <f>VLOOKUP(L47,перечень!$B$3:$C$152,2,FALSE)</f>
        <v>735</v>
      </c>
      <c r="R47" s="162"/>
      <c r="S47" s="7">
        <f>$R$40*J47/$K$40</f>
        <v>1.3200000000000003</v>
      </c>
      <c r="T47" s="9">
        <f t="shared" si="4"/>
        <v>0.97020000000000017</v>
      </c>
      <c r="U47" s="203"/>
      <c r="V47" s="217"/>
      <c r="W47" s="209"/>
    </row>
    <row r="48" spans="1:23" s="27" customFormat="1" ht="15.75" thickBot="1" x14ac:dyDescent="0.3">
      <c r="A48" s="171"/>
      <c r="B48" s="186"/>
      <c r="C48" s="181"/>
      <c r="D48" s="156"/>
      <c r="E48" s="10" t="s">
        <v>118</v>
      </c>
      <c r="F48" s="168"/>
      <c r="G48" s="168"/>
      <c r="H48" s="168"/>
      <c r="I48" s="168"/>
      <c r="J48" s="11">
        <v>22.5</v>
      </c>
      <c r="K48" s="163"/>
      <c r="L48" s="10" t="s">
        <v>118</v>
      </c>
      <c r="M48" s="168"/>
      <c r="N48" s="168"/>
      <c r="O48" s="168"/>
      <c r="P48" s="168"/>
      <c r="Q48" s="12">
        <f>VLOOKUP(L48,перечень!$B$3:$C$152,2,FALSE)</f>
        <v>321.5</v>
      </c>
      <c r="R48" s="163"/>
      <c r="S48" s="11">
        <f>$R$40*J48/$K$40</f>
        <v>27</v>
      </c>
      <c r="T48" s="13">
        <f t="shared" si="4"/>
        <v>8.6805000000000003</v>
      </c>
      <c r="U48" s="204"/>
      <c r="V48" s="217"/>
      <c r="W48" s="209"/>
    </row>
    <row r="49" spans="1:23" s="27" customFormat="1" ht="31.5" thickTop="1" thickBot="1" x14ac:dyDescent="0.3">
      <c r="A49" s="171"/>
      <c r="B49" s="186"/>
      <c r="C49" s="179" t="s">
        <v>355</v>
      </c>
      <c r="D49" s="154" t="s">
        <v>203</v>
      </c>
      <c r="E49" s="102" t="s">
        <v>356</v>
      </c>
      <c r="F49" s="166">
        <v>20.7</v>
      </c>
      <c r="G49" s="166">
        <v>18.3</v>
      </c>
      <c r="H49" s="166">
        <v>5.6</v>
      </c>
      <c r="I49" s="166">
        <f>(F49*4)+(G49*9)+(H49*4)</f>
        <v>269.89999999999998</v>
      </c>
      <c r="J49" s="3">
        <v>120</v>
      </c>
      <c r="K49" s="199">
        <v>100</v>
      </c>
      <c r="L49" s="6" t="s">
        <v>173</v>
      </c>
      <c r="M49" s="166">
        <f>$R$49/$K$49*F49</f>
        <v>20.7</v>
      </c>
      <c r="N49" s="166">
        <f>$R$49/$K$49*G49</f>
        <v>18.3</v>
      </c>
      <c r="O49" s="166">
        <f>$R$49/$K$49*H49</f>
        <v>5.6</v>
      </c>
      <c r="P49" s="166">
        <f>(M49*4)+(N49*9)+(O49*4)</f>
        <v>269.89999999999998</v>
      </c>
      <c r="Q49" s="4">
        <f>VLOOKUP(L49,перечень!$B$3:$C$152,2,FALSE)</f>
        <v>331</v>
      </c>
      <c r="R49" s="245">
        <v>100</v>
      </c>
      <c r="S49" s="3">
        <f t="shared" ref="S49:S54" si="13">$R$49*J49/$K$49</f>
        <v>120</v>
      </c>
      <c r="T49" s="5">
        <f t="shared" si="4"/>
        <v>39.72</v>
      </c>
      <c r="U49" s="202">
        <f>SUM(T49:T54)</f>
        <v>39.72</v>
      </c>
      <c r="V49" s="217"/>
      <c r="W49" s="209"/>
    </row>
    <row r="50" spans="1:23" s="27" customFormat="1" ht="16.5" thickTop="1" thickBot="1" x14ac:dyDescent="0.3">
      <c r="A50" s="171"/>
      <c r="B50" s="186"/>
      <c r="C50" s="180"/>
      <c r="D50" s="155"/>
      <c r="E50" s="6"/>
      <c r="F50" s="167"/>
      <c r="G50" s="167"/>
      <c r="H50" s="167"/>
      <c r="I50" s="167"/>
      <c r="J50" s="7">
        <v>0</v>
      </c>
      <c r="K50" s="200"/>
      <c r="L50" s="15"/>
      <c r="M50" s="167"/>
      <c r="N50" s="167"/>
      <c r="O50" s="167"/>
      <c r="P50" s="167"/>
      <c r="Q50" s="8">
        <f>VLOOKUP(L50,перечень!$B$3:$C$152,2,FALSE)</f>
        <v>0</v>
      </c>
      <c r="R50" s="246"/>
      <c r="S50" s="7">
        <f t="shared" si="13"/>
        <v>0</v>
      </c>
      <c r="T50" s="9">
        <f t="shared" si="4"/>
        <v>0</v>
      </c>
      <c r="U50" s="203"/>
      <c r="V50" s="217"/>
      <c r="W50" s="209"/>
    </row>
    <row r="51" spans="1:23" s="27" customFormat="1" ht="15.75" thickTop="1" x14ac:dyDescent="0.25">
      <c r="A51" s="171"/>
      <c r="B51" s="186"/>
      <c r="C51" s="180"/>
      <c r="D51" s="155"/>
      <c r="E51" s="6"/>
      <c r="F51" s="167"/>
      <c r="G51" s="167"/>
      <c r="H51" s="167"/>
      <c r="I51" s="167"/>
      <c r="J51" s="7">
        <v>0</v>
      </c>
      <c r="K51" s="200"/>
      <c r="L51" s="6"/>
      <c r="M51" s="167"/>
      <c r="N51" s="167"/>
      <c r="O51" s="167"/>
      <c r="P51" s="167"/>
      <c r="Q51" s="8">
        <f>VLOOKUP(L51,перечень!$B$3:$C$152,2,FALSE)</f>
        <v>0</v>
      </c>
      <c r="R51" s="246"/>
      <c r="S51" s="7">
        <f t="shared" si="13"/>
        <v>0</v>
      </c>
      <c r="T51" s="9">
        <f t="shared" si="4"/>
        <v>0</v>
      </c>
      <c r="U51" s="203"/>
      <c r="V51" s="217"/>
      <c r="W51" s="209"/>
    </row>
    <row r="52" spans="1:23" s="27" customFormat="1" x14ac:dyDescent="0.25">
      <c r="A52" s="171"/>
      <c r="B52" s="186"/>
      <c r="C52" s="180"/>
      <c r="D52" s="155"/>
      <c r="E52" s="6"/>
      <c r="F52" s="167"/>
      <c r="G52" s="167"/>
      <c r="H52" s="167"/>
      <c r="I52" s="167"/>
      <c r="J52" s="7">
        <v>0</v>
      </c>
      <c r="K52" s="200"/>
      <c r="L52" s="6"/>
      <c r="M52" s="167"/>
      <c r="N52" s="167"/>
      <c r="O52" s="167"/>
      <c r="P52" s="167"/>
      <c r="Q52" s="8">
        <f>VLOOKUP(L52,перечень!$B$3:$C$152,2,FALSE)</f>
        <v>0</v>
      </c>
      <c r="R52" s="246"/>
      <c r="S52" s="7">
        <f t="shared" si="13"/>
        <v>0</v>
      </c>
      <c r="T52" s="9">
        <f t="shared" si="4"/>
        <v>0</v>
      </c>
      <c r="U52" s="203"/>
      <c r="V52" s="217"/>
      <c r="W52" s="209"/>
    </row>
    <row r="53" spans="1:23" s="27" customFormat="1" x14ac:dyDescent="0.25">
      <c r="A53" s="171"/>
      <c r="B53" s="186"/>
      <c r="C53" s="180"/>
      <c r="D53" s="155"/>
      <c r="E53" s="6"/>
      <c r="F53" s="167"/>
      <c r="G53" s="167"/>
      <c r="H53" s="167"/>
      <c r="I53" s="167"/>
      <c r="J53" s="7">
        <v>0</v>
      </c>
      <c r="K53" s="200"/>
      <c r="L53" s="6"/>
      <c r="M53" s="167"/>
      <c r="N53" s="167"/>
      <c r="O53" s="167"/>
      <c r="P53" s="167"/>
      <c r="Q53" s="8">
        <f>VLOOKUP(L53,перечень!$B$3:$C$152,2,FALSE)</f>
        <v>0</v>
      </c>
      <c r="R53" s="246"/>
      <c r="S53" s="7">
        <f t="shared" si="13"/>
        <v>0</v>
      </c>
      <c r="T53" s="9">
        <f t="shared" si="4"/>
        <v>0</v>
      </c>
      <c r="U53" s="203"/>
      <c r="V53" s="217"/>
      <c r="W53" s="209"/>
    </row>
    <row r="54" spans="1:23" s="27" customFormat="1" ht="15.75" thickBot="1" x14ac:dyDescent="0.3">
      <c r="A54" s="171"/>
      <c r="B54" s="186"/>
      <c r="C54" s="181"/>
      <c r="D54" s="156"/>
      <c r="E54" s="10"/>
      <c r="F54" s="168"/>
      <c r="G54" s="168"/>
      <c r="H54" s="168"/>
      <c r="I54" s="168"/>
      <c r="J54" s="11">
        <v>0</v>
      </c>
      <c r="K54" s="201"/>
      <c r="L54" s="10"/>
      <c r="M54" s="168"/>
      <c r="N54" s="168"/>
      <c r="O54" s="168"/>
      <c r="P54" s="168"/>
      <c r="Q54" s="12">
        <f>VLOOKUP(L54,перечень!$B$3:$C$152,2,FALSE)</f>
        <v>0</v>
      </c>
      <c r="R54" s="247"/>
      <c r="S54" s="11">
        <f t="shared" si="13"/>
        <v>0</v>
      </c>
      <c r="T54" s="13">
        <f t="shared" si="4"/>
        <v>0</v>
      </c>
      <c r="U54" s="204"/>
      <c r="V54" s="217"/>
      <c r="W54" s="209"/>
    </row>
    <row r="55" spans="1:23" s="27" customFormat="1" ht="15.75" customHeight="1" thickTop="1" x14ac:dyDescent="0.25">
      <c r="A55" s="171"/>
      <c r="B55" s="186"/>
      <c r="C55" s="179" t="s">
        <v>230</v>
      </c>
      <c r="D55" s="248" t="s">
        <v>464</v>
      </c>
      <c r="E55" s="2" t="s">
        <v>113</v>
      </c>
      <c r="F55" s="166">
        <v>0.4</v>
      </c>
      <c r="G55" s="166">
        <v>0</v>
      </c>
      <c r="H55" s="166">
        <v>36.6</v>
      </c>
      <c r="I55" s="166">
        <f t="shared" ref="I55" si="14">(F55*4)+(G55*9)+(H55*4)</f>
        <v>148</v>
      </c>
      <c r="J55" s="3">
        <v>100</v>
      </c>
      <c r="K55" s="199">
        <v>1000</v>
      </c>
      <c r="L55" s="2" t="s">
        <v>113</v>
      </c>
      <c r="M55" s="166">
        <f>$R$55/$K$55*F55</f>
        <v>8.0000000000000016E-2</v>
      </c>
      <c r="N55" s="166">
        <f>$R$55/$K$55*G55</f>
        <v>0</v>
      </c>
      <c r="O55" s="166">
        <f>$R$55/$K$55*H55</f>
        <v>7.32</v>
      </c>
      <c r="P55" s="166">
        <f t="shared" ref="P55" si="15">(M55*4)+(N55*9)+(O55*4)</f>
        <v>29.6</v>
      </c>
      <c r="Q55" s="4">
        <f>VLOOKUP(L55,перечень!$B$3:$C$152,2,FALSE)</f>
        <v>350</v>
      </c>
      <c r="R55" s="199">
        <v>200</v>
      </c>
      <c r="S55" s="3">
        <f>$R$55*J55/$K$55</f>
        <v>20</v>
      </c>
      <c r="T55" s="5">
        <f t="shared" si="4"/>
        <v>7</v>
      </c>
      <c r="U55" s="202">
        <f>SUM(T55:T57)</f>
        <v>8.9</v>
      </c>
      <c r="V55" s="217"/>
      <c r="W55" s="209"/>
    </row>
    <row r="56" spans="1:23" s="27" customFormat="1" x14ac:dyDescent="0.25">
      <c r="A56" s="171"/>
      <c r="B56" s="186"/>
      <c r="C56" s="180"/>
      <c r="D56" s="249"/>
      <c r="E56" s="6" t="s">
        <v>138</v>
      </c>
      <c r="F56" s="167"/>
      <c r="G56" s="167"/>
      <c r="H56" s="167"/>
      <c r="I56" s="167"/>
      <c r="J56" s="7">
        <v>100</v>
      </c>
      <c r="K56" s="200"/>
      <c r="L56" s="6" t="s">
        <v>138</v>
      </c>
      <c r="M56" s="167"/>
      <c r="N56" s="167"/>
      <c r="O56" s="167"/>
      <c r="P56" s="167"/>
      <c r="Q56" s="8">
        <f>VLOOKUP(L56,перечень!$B$3:$C$152,2,FALSE)</f>
        <v>95</v>
      </c>
      <c r="R56" s="200"/>
      <c r="S56" s="7">
        <f>$R$55*J56/$K$55</f>
        <v>20</v>
      </c>
      <c r="T56" s="9">
        <f t="shared" si="4"/>
        <v>1.9</v>
      </c>
      <c r="U56" s="203"/>
      <c r="V56" s="217"/>
      <c r="W56" s="209"/>
    </row>
    <row r="57" spans="1:23" s="27" customFormat="1" ht="15.75" thickBot="1" x14ac:dyDescent="0.3">
      <c r="A57" s="171"/>
      <c r="B57" s="186"/>
      <c r="C57" s="181"/>
      <c r="D57" s="250"/>
      <c r="E57" s="10"/>
      <c r="F57" s="168"/>
      <c r="G57" s="168"/>
      <c r="H57" s="168"/>
      <c r="I57" s="168"/>
      <c r="J57" s="11">
        <v>10</v>
      </c>
      <c r="K57" s="201"/>
      <c r="L57" s="10">
        <v>0</v>
      </c>
      <c r="M57" s="168"/>
      <c r="N57" s="168"/>
      <c r="O57" s="168"/>
      <c r="P57" s="168"/>
      <c r="Q57" s="12">
        <f>VLOOKUP(L57,перечень!$B$3:$C$152,2,FALSE)</f>
        <v>0</v>
      </c>
      <c r="R57" s="201"/>
      <c r="S57" s="11">
        <f>$R$55*J57/$K$55</f>
        <v>2</v>
      </c>
      <c r="T57" s="13">
        <f t="shared" si="4"/>
        <v>0</v>
      </c>
      <c r="U57" s="204"/>
      <c r="V57" s="217"/>
      <c r="W57" s="209"/>
    </row>
    <row r="58" spans="1:23" s="27" customFormat="1" ht="16.5" thickTop="1" thickBot="1" x14ac:dyDescent="0.3">
      <c r="A58" s="171"/>
      <c r="B58" s="186"/>
      <c r="C58" s="14" t="s">
        <v>204</v>
      </c>
      <c r="D58" s="31" t="s">
        <v>205</v>
      </c>
      <c r="E58" s="15" t="s">
        <v>204</v>
      </c>
      <c r="F58" s="42">
        <v>8.1</v>
      </c>
      <c r="G58" s="42">
        <v>3.4</v>
      </c>
      <c r="H58" s="42">
        <v>42.2</v>
      </c>
      <c r="I58" s="42">
        <f>(F58*4)+(G58*9)+(H58*4)</f>
        <v>231.8</v>
      </c>
      <c r="J58" s="16">
        <v>100</v>
      </c>
      <c r="K58" s="17">
        <v>100</v>
      </c>
      <c r="L58" s="6" t="s">
        <v>125</v>
      </c>
      <c r="M58" s="42">
        <f>$R$58/$K$58*F58</f>
        <v>2.9159999999999999</v>
      </c>
      <c r="N58" s="42">
        <f>$R$58/$K$58*G58</f>
        <v>1.224</v>
      </c>
      <c r="O58" s="42">
        <f>$R$58/$K$58*H58</f>
        <v>15.192</v>
      </c>
      <c r="P58" s="42">
        <f>(M58*4)+(N58*9)+(O58*4)</f>
        <v>83.448000000000008</v>
      </c>
      <c r="Q58" s="18">
        <f>VLOOKUP(L58,перечень!$B$3:$C$152,2,FALSE)</f>
        <v>88</v>
      </c>
      <c r="R58" s="17">
        <v>36</v>
      </c>
      <c r="S58" s="16">
        <f>$R$58*J58/$K$58</f>
        <v>36</v>
      </c>
      <c r="T58" s="19">
        <f t="shared" si="4"/>
        <v>3.1679999999999997</v>
      </c>
      <c r="U58" s="43">
        <f>SUM(T58)</f>
        <v>3.1679999999999997</v>
      </c>
      <c r="V58" s="217"/>
      <c r="W58" s="209"/>
    </row>
    <row r="59" spans="1:23" s="27" customFormat="1" ht="16.5" thickTop="1" thickBot="1" x14ac:dyDescent="0.3">
      <c r="A59" s="171"/>
      <c r="B59" s="186"/>
      <c r="C59" s="14" t="s">
        <v>124</v>
      </c>
      <c r="D59" s="31" t="s">
        <v>205</v>
      </c>
      <c r="E59" s="15" t="s">
        <v>206</v>
      </c>
      <c r="F59" s="42">
        <v>6.6</v>
      </c>
      <c r="G59" s="42">
        <v>5.2</v>
      </c>
      <c r="H59" s="42">
        <v>39.799999999999997</v>
      </c>
      <c r="I59" s="42">
        <f>(F59*4)+(G59*9)+(H59*4)</f>
        <v>232.39999999999998</v>
      </c>
      <c r="J59" s="16">
        <v>100</v>
      </c>
      <c r="K59" s="17">
        <v>100</v>
      </c>
      <c r="L59" s="15" t="s">
        <v>124</v>
      </c>
      <c r="M59" s="42">
        <f>$R$59/$K$59*F59</f>
        <v>3.3</v>
      </c>
      <c r="N59" s="42">
        <f>$R$59/$K$59*G59</f>
        <v>2.6</v>
      </c>
      <c r="O59" s="42">
        <f>$R$59/$K$59*H59</f>
        <v>19.899999999999999</v>
      </c>
      <c r="P59" s="42">
        <f>(M59*4)+(N59*9)+(O59*4)</f>
        <v>116.19999999999999</v>
      </c>
      <c r="Q59" s="18">
        <f>VLOOKUP(L59,перечень!$B$3:$C$152,2,FALSE)</f>
        <v>67.28</v>
      </c>
      <c r="R59" s="17">
        <v>50</v>
      </c>
      <c r="S59" s="16">
        <f>$R$59*J59/$K$59</f>
        <v>50</v>
      </c>
      <c r="T59" s="19">
        <f t="shared" si="4"/>
        <v>3.3640000000000003</v>
      </c>
      <c r="U59" s="43">
        <f>SUM(T59)</f>
        <v>3.3640000000000003</v>
      </c>
      <c r="V59" s="217"/>
      <c r="W59" s="209"/>
    </row>
    <row r="60" spans="1:23" s="27" customFormat="1" ht="15.75" thickTop="1" x14ac:dyDescent="0.25">
      <c r="A60" s="171"/>
      <c r="B60" s="186"/>
      <c r="C60" s="182" t="s">
        <v>81</v>
      </c>
      <c r="D60" s="32"/>
      <c r="E60" s="2"/>
      <c r="F60" s="166"/>
      <c r="G60" s="166"/>
      <c r="H60" s="166"/>
      <c r="I60" s="166">
        <f>(F60*4)+(G60*9)+(H60*4)</f>
        <v>0</v>
      </c>
      <c r="J60" s="3">
        <v>10</v>
      </c>
      <c r="K60" s="199">
        <v>30</v>
      </c>
      <c r="L60" s="2">
        <v>0</v>
      </c>
      <c r="M60" s="166">
        <f>$R$60/$K$60*F60</f>
        <v>0</v>
      </c>
      <c r="N60" s="166">
        <f>$R$60/$K$60*G60</f>
        <v>0</v>
      </c>
      <c r="O60" s="166">
        <f>$R$60/$K$60*H60</f>
        <v>0</v>
      </c>
      <c r="P60" s="166">
        <f>(M60*4)+(N60*9)+(O60*4)</f>
        <v>0</v>
      </c>
      <c r="Q60" s="4">
        <f>VLOOKUP(L60,перечень!$B$3:$C$152,2,FALSE)</f>
        <v>0</v>
      </c>
      <c r="R60" s="199"/>
      <c r="S60" s="3">
        <f>$R$60*J60/$K$60</f>
        <v>0</v>
      </c>
      <c r="T60" s="5">
        <f t="shared" si="4"/>
        <v>0</v>
      </c>
      <c r="U60" s="202">
        <f>SUM(T60:T62)</f>
        <v>0</v>
      </c>
      <c r="V60" s="217"/>
      <c r="W60" s="209"/>
    </row>
    <row r="61" spans="1:23" s="27" customFormat="1" x14ac:dyDescent="0.25">
      <c r="A61" s="171"/>
      <c r="B61" s="186"/>
      <c r="C61" s="183"/>
      <c r="D61" s="33"/>
      <c r="E61" s="6"/>
      <c r="F61" s="167"/>
      <c r="G61" s="167"/>
      <c r="H61" s="167"/>
      <c r="I61" s="167"/>
      <c r="J61" s="7">
        <v>10</v>
      </c>
      <c r="K61" s="200"/>
      <c r="L61" s="6">
        <v>0</v>
      </c>
      <c r="M61" s="167"/>
      <c r="N61" s="167"/>
      <c r="O61" s="167"/>
      <c r="P61" s="167"/>
      <c r="Q61" s="8">
        <f>VLOOKUP(L61,перечень!$B$3:$C$152,2,FALSE)</f>
        <v>0</v>
      </c>
      <c r="R61" s="200"/>
      <c r="S61" s="7">
        <f>$R$60*J61/$K$60</f>
        <v>0</v>
      </c>
      <c r="T61" s="9">
        <f t="shared" si="4"/>
        <v>0</v>
      </c>
      <c r="U61" s="203"/>
      <c r="V61" s="217"/>
      <c r="W61" s="209"/>
    </row>
    <row r="62" spans="1:23" s="27" customFormat="1" ht="15.75" thickBot="1" x14ac:dyDescent="0.3">
      <c r="A62" s="171"/>
      <c r="B62" s="187"/>
      <c r="C62" s="184"/>
      <c r="D62" s="34"/>
      <c r="E62" s="10"/>
      <c r="F62" s="168"/>
      <c r="G62" s="168"/>
      <c r="H62" s="168"/>
      <c r="I62" s="168"/>
      <c r="J62" s="11">
        <v>10</v>
      </c>
      <c r="K62" s="201"/>
      <c r="L62" s="10">
        <v>0</v>
      </c>
      <c r="M62" s="168"/>
      <c r="N62" s="168"/>
      <c r="O62" s="168"/>
      <c r="P62" s="168"/>
      <c r="Q62" s="12">
        <f>VLOOKUP(L62,перечень!$B$3:$C$152,2,FALSE)</f>
        <v>0</v>
      </c>
      <c r="R62" s="201"/>
      <c r="S62" s="11">
        <f>$R$60*J62/$K$60</f>
        <v>0</v>
      </c>
      <c r="T62" s="13">
        <f t="shared" si="4"/>
        <v>0</v>
      </c>
      <c r="U62" s="204"/>
      <c r="V62" s="214"/>
      <c r="W62" s="210"/>
    </row>
    <row r="63" spans="1:23" s="27" customFormat="1" ht="15.75" thickTop="1" x14ac:dyDescent="0.25">
      <c r="A63" s="171"/>
      <c r="B63" s="188" t="s">
        <v>82</v>
      </c>
      <c r="C63" s="179"/>
      <c r="D63" s="154"/>
      <c r="E63" s="2"/>
      <c r="F63" s="166"/>
      <c r="G63" s="166"/>
      <c r="H63" s="166"/>
      <c r="I63" s="166">
        <f>(F63*4)+(G63*9)+(H63*4)</f>
        <v>0</v>
      </c>
      <c r="J63" s="3">
        <v>67.2</v>
      </c>
      <c r="K63" s="161">
        <v>120</v>
      </c>
      <c r="L63" s="2"/>
      <c r="M63" s="166">
        <f>$R$63/$K$63*F63</f>
        <v>0</v>
      </c>
      <c r="N63" s="166">
        <f>$R$63/$K$63*G63</f>
        <v>0</v>
      </c>
      <c r="O63" s="166">
        <f>$R$63/$K$63*H63</f>
        <v>0</v>
      </c>
      <c r="P63" s="166">
        <f>(M63*4)+(N63*9)+(O63*4)</f>
        <v>0</v>
      </c>
      <c r="Q63" s="4">
        <f>VLOOKUP(L63,перечень!$B$3:$C$152,2,FALSE)</f>
        <v>0</v>
      </c>
      <c r="R63" s="161"/>
      <c r="S63" s="3">
        <f t="shared" ref="S63:S68" si="16">$R$63*J63/$K$63</f>
        <v>0</v>
      </c>
      <c r="T63" s="5">
        <f t="shared" si="4"/>
        <v>0</v>
      </c>
      <c r="U63" s="202">
        <f>SUM(T63:T68)</f>
        <v>0</v>
      </c>
      <c r="V63" s="213">
        <f>SUM(U63:U79)</f>
        <v>0</v>
      </c>
      <c r="W63" s="208">
        <f>SUM(P63:P79)</f>
        <v>0</v>
      </c>
    </row>
    <row r="64" spans="1:23" s="27" customFormat="1" x14ac:dyDescent="0.25">
      <c r="A64" s="171"/>
      <c r="B64" s="251"/>
      <c r="C64" s="180"/>
      <c r="D64" s="155"/>
      <c r="E64" s="6"/>
      <c r="F64" s="167"/>
      <c r="G64" s="167"/>
      <c r="H64" s="167"/>
      <c r="I64" s="167"/>
      <c r="J64" s="7">
        <v>2.4</v>
      </c>
      <c r="K64" s="162"/>
      <c r="L64" s="6"/>
      <c r="M64" s="167"/>
      <c r="N64" s="167"/>
      <c r="O64" s="167"/>
      <c r="P64" s="167"/>
      <c r="Q64" s="8">
        <f>VLOOKUP(L64,перечень!$B$3:$C$152,2,FALSE)</f>
        <v>0</v>
      </c>
      <c r="R64" s="162"/>
      <c r="S64" s="7">
        <f t="shared" si="16"/>
        <v>0</v>
      </c>
      <c r="T64" s="9">
        <f t="shared" si="4"/>
        <v>0</v>
      </c>
      <c r="U64" s="203"/>
      <c r="V64" s="217"/>
      <c r="W64" s="209"/>
    </row>
    <row r="65" spans="1:23" s="27" customFormat="1" x14ac:dyDescent="0.25">
      <c r="A65" s="171"/>
      <c r="B65" s="251"/>
      <c r="C65" s="180"/>
      <c r="D65" s="155"/>
      <c r="E65" s="6"/>
      <c r="F65" s="167"/>
      <c r="G65" s="167"/>
      <c r="H65" s="167"/>
      <c r="I65" s="167"/>
      <c r="J65" s="7">
        <v>99</v>
      </c>
      <c r="K65" s="162"/>
      <c r="L65" s="6"/>
      <c r="M65" s="167"/>
      <c r="N65" s="167"/>
      <c r="O65" s="167"/>
      <c r="P65" s="167"/>
      <c r="Q65" s="8">
        <f>VLOOKUP(L65,перечень!$B$3:$C$152,2,FALSE)</f>
        <v>0</v>
      </c>
      <c r="R65" s="162"/>
      <c r="S65" s="7">
        <f t="shared" si="16"/>
        <v>0</v>
      </c>
      <c r="T65" s="9">
        <f t="shared" si="4"/>
        <v>0</v>
      </c>
      <c r="U65" s="203"/>
      <c r="V65" s="217"/>
      <c r="W65" s="209"/>
    </row>
    <row r="66" spans="1:23" s="27" customFormat="1" x14ac:dyDescent="0.25">
      <c r="A66" s="171"/>
      <c r="B66" s="251"/>
      <c r="C66" s="180"/>
      <c r="D66" s="155"/>
      <c r="E66" s="6"/>
      <c r="F66" s="167"/>
      <c r="G66" s="167"/>
      <c r="H66" s="167"/>
      <c r="I66" s="167"/>
      <c r="J66" s="7">
        <v>1.8</v>
      </c>
      <c r="K66" s="162"/>
      <c r="L66" s="6"/>
      <c r="M66" s="167"/>
      <c r="N66" s="167"/>
      <c r="O66" s="167"/>
      <c r="P66" s="167"/>
      <c r="Q66" s="8">
        <f>VLOOKUP(L66,перечень!$B$3:$C$152,2,FALSE)</f>
        <v>0</v>
      </c>
      <c r="R66" s="162"/>
      <c r="S66" s="7">
        <f t="shared" si="16"/>
        <v>0</v>
      </c>
      <c r="T66" s="9">
        <f t="shared" si="4"/>
        <v>0</v>
      </c>
      <c r="U66" s="203"/>
      <c r="V66" s="217"/>
      <c r="W66" s="209"/>
    </row>
    <row r="67" spans="1:23" s="27" customFormat="1" x14ac:dyDescent="0.25">
      <c r="A67" s="171"/>
      <c r="B67" s="251"/>
      <c r="C67" s="180"/>
      <c r="D67" s="155"/>
      <c r="E67" s="6"/>
      <c r="F67" s="167"/>
      <c r="G67" s="167"/>
      <c r="H67" s="167"/>
      <c r="I67" s="167"/>
      <c r="J67" s="7">
        <v>6</v>
      </c>
      <c r="K67" s="162"/>
      <c r="L67" s="6"/>
      <c r="M67" s="167"/>
      <c r="N67" s="167"/>
      <c r="O67" s="167"/>
      <c r="P67" s="167"/>
      <c r="Q67" s="8">
        <f>VLOOKUP(L67,перечень!$B$3:$C$152,2,FALSE)</f>
        <v>0</v>
      </c>
      <c r="R67" s="162"/>
      <c r="S67" s="7">
        <f t="shared" si="16"/>
        <v>0</v>
      </c>
      <c r="T67" s="9">
        <f t="shared" si="4"/>
        <v>0</v>
      </c>
      <c r="U67" s="203"/>
      <c r="V67" s="217"/>
      <c r="W67" s="209"/>
    </row>
    <row r="68" spans="1:23" s="27" customFormat="1" ht="15.75" thickBot="1" x14ac:dyDescent="0.3">
      <c r="A68" s="171"/>
      <c r="B68" s="251"/>
      <c r="C68" s="181"/>
      <c r="D68" s="156"/>
      <c r="E68" s="10"/>
      <c r="F68" s="168"/>
      <c r="G68" s="168"/>
      <c r="H68" s="168"/>
      <c r="I68" s="168"/>
      <c r="J68" s="11">
        <v>0.6</v>
      </c>
      <c r="K68" s="163"/>
      <c r="L68" s="10"/>
      <c r="M68" s="168"/>
      <c r="N68" s="168"/>
      <c r="O68" s="168"/>
      <c r="P68" s="168"/>
      <c r="Q68" s="12">
        <f>VLOOKUP(L68,перечень!$B$3:$C$152,2,FALSE)</f>
        <v>0</v>
      </c>
      <c r="R68" s="163"/>
      <c r="S68" s="11">
        <f t="shared" si="16"/>
        <v>0</v>
      </c>
      <c r="T68" s="13">
        <f t="shared" si="4"/>
        <v>0</v>
      </c>
      <c r="U68" s="204"/>
      <c r="V68" s="217"/>
      <c r="W68" s="209"/>
    </row>
    <row r="69" spans="1:23" s="27" customFormat="1" ht="15.75" thickTop="1" x14ac:dyDescent="0.25">
      <c r="A69" s="171"/>
      <c r="B69" s="251"/>
      <c r="C69" s="179"/>
      <c r="D69" s="154"/>
      <c r="E69" s="2"/>
      <c r="F69" s="166"/>
      <c r="G69" s="166"/>
      <c r="H69" s="166"/>
      <c r="I69" s="166">
        <f t="shared" ref="I69:I96" si="17">(F69*4)+(G69*9)+(H69*4)</f>
        <v>0</v>
      </c>
      <c r="J69" s="3">
        <v>100</v>
      </c>
      <c r="K69" s="245">
        <v>100</v>
      </c>
      <c r="L69" s="2"/>
      <c r="M69" s="166">
        <f>$R$69/$K$69*F69</f>
        <v>0</v>
      </c>
      <c r="N69" s="166">
        <f>$R$69/$K$69*G69</f>
        <v>0</v>
      </c>
      <c r="O69" s="166">
        <f>$R$69/$K$69*H69</f>
        <v>0</v>
      </c>
      <c r="P69" s="166">
        <f t="shared" ref="P69" si="18">(M69*4)+(N69*9)+(O69*4)</f>
        <v>0</v>
      </c>
      <c r="Q69" s="4">
        <f>VLOOKUP(L69,перечень!$B$3:$C$152,2,FALSE)</f>
        <v>0</v>
      </c>
      <c r="R69" s="161"/>
      <c r="S69" s="3">
        <f t="shared" ref="S69:S74" si="19">$R$69*J69/$K$69</f>
        <v>0</v>
      </c>
      <c r="T69" s="5">
        <f t="shared" si="4"/>
        <v>0</v>
      </c>
      <c r="U69" s="202">
        <f>SUM(T69:T74)</f>
        <v>0</v>
      </c>
      <c r="V69" s="217"/>
      <c r="W69" s="209"/>
    </row>
    <row r="70" spans="1:23" s="27" customFormat="1" x14ac:dyDescent="0.25">
      <c r="A70" s="171"/>
      <c r="B70" s="251"/>
      <c r="C70" s="180"/>
      <c r="D70" s="155"/>
      <c r="E70" s="6"/>
      <c r="F70" s="167"/>
      <c r="G70" s="167"/>
      <c r="H70" s="167"/>
      <c r="I70" s="167"/>
      <c r="J70" s="7">
        <v>10</v>
      </c>
      <c r="K70" s="246"/>
      <c r="L70" s="6"/>
      <c r="M70" s="167"/>
      <c r="N70" s="167"/>
      <c r="O70" s="167"/>
      <c r="P70" s="167"/>
      <c r="Q70" s="8">
        <f>VLOOKUP(L70,перечень!$B$3:$C$152,2,FALSE)</f>
        <v>0</v>
      </c>
      <c r="R70" s="162"/>
      <c r="S70" s="7">
        <f>$R$69*J70/$K$69</f>
        <v>0</v>
      </c>
      <c r="T70" s="9">
        <f t="shared" si="4"/>
        <v>0</v>
      </c>
      <c r="U70" s="203"/>
      <c r="V70" s="217"/>
      <c r="W70" s="209"/>
    </row>
    <row r="71" spans="1:23" s="27" customFormat="1" x14ac:dyDescent="0.25">
      <c r="A71" s="171"/>
      <c r="B71" s="251"/>
      <c r="C71" s="180"/>
      <c r="D71" s="155"/>
      <c r="E71" s="6"/>
      <c r="F71" s="167"/>
      <c r="G71" s="167"/>
      <c r="H71" s="167"/>
      <c r="I71" s="167"/>
      <c r="J71" s="7">
        <v>10</v>
      </c>
      <c r="K71" s="246"/>
      <c r="L71" s="6"/>
      <c r="M71" s="167"/>
      <c r="N71" s="167"/>
      <c r="O71" s="167"/>
      <c r="P71" s="167"/>
      <c r="Q71" s="8">
        <f>VLOOKUP(L71,перечень!$B$3:$C$152,2,FALSE)</f>
        <v>0</v>
      </c>
      <c r="R71" s="162"/>
      <c r="S71" s="7">
        <f t="shared" si="19"/>
        <v>0</v>
      </c>
      <c r="T71" s="9">
        <f t="shared" si="4"/>
        <v>0</v>
      </c>
      <c r="U71" s="203"/>
      <c r="V71" s="217"/>
      <c r="W71" s="209"/>
    </row>
    <row r="72" spans="1:23" s="27" customFormat="1" x14ac:dyDescent="0.25">
      <c r="A72" s="171"/>
      <c r="B72" s="251"/>
      <c r="C72" s="180"/>
      <c r="D72" s="155"/>
      <c r="E72" s="6"/>
      <c r="F72" s="167"/>
      <c r="G72" s="167"/>
      <c r="H72" s="167"/>
      <c r="I72" s="167"/>
      <c r="J72" s="7">
        <v>10</v>
      </c>
      <c r="K72" s="246"/>
      <c r="L72" s="6"/>
      <c r="M72" s="167"/>
      <c r="N72" s="167"/>
      <c r="O72" s="167"/>
      <c r="P72" s="167"/>
      <c r="Q72" s="8">
        <f>VLOOKUP(L72,перечень!$B$3:$C$152,2,FALSE)</f>
        <v>0</v>
      </c>
      <c r="R72" s="162"/>
      <c r="S72" s="7">
        <f t="shared" si="19"/>
        <v>0</v>
      </c>
      <c r="T72" s="9">
        <f t="shared" si="4"/>
        <v>0</v>
      </c>
      <c r="U72" s="203"/>
      <c r="V72" s="217"/>
      <c r="W72" s="209"/>
    </row>
    <row r="73" spans="1:23" s="27" customFormat="1" x14ac:dyDescent="0.25">
      <c r="A73" s="171"/>
      <c r="B73" s="251"/>
      <c r="C73" s="180"/>
      <c r="D73" s="155"/>
      <c r="E73" s="6"/>
      <c r="F73" s="167"/>
      <c r="G73" s="167"/>
      <c r="H73" s="167"/>
      <c r="I73" s="167"/>
      <c r="J73" s="7">
        <v>10</v>
      </c>
      <c r="K73" s="246"/>
      <c r="L73" s="6"/>
      <c r="M73" s="167"/>
      <c r="N73" s="167"/>
      <c r="O73" s="167"/>
      <c r="P73" s="167"/>
      <c r="Q73" s="8">
        <f>VLOOKUP(L73,перечень!$B$3:$C$152,2,FALSE)</f>
        <v>0</v>
      </c>
      <c r="R73" s="162"/>
      <c r="S73" s="7">
        <f t="shared" si="19"/>
        <v>0</v>
      </c>
      <c r="T73" s="9">
        <f t="shared" si="4"/>
        <v>0</v>
      </c>
      <c r="U73" s="203"/>
      <c r="V73" s="217"/>
      <c r="W73" s="209"/>
    </row>
    <row r="74" spans="1:23" s="27" customFormat="1" ht="15.75" thickBot="1" x14ac:dyDescent="0.3">
      <c r="A74" s="171"/>
      <c r="B74" s="251"/>
      <c r="C74" s="181"/>
      <c r="D74" s="156"/>
      <c r="E74" s="10"/>
      <c r="F74" s="168"/>
      <c r="G74" s="168"/>
      <c r="H74" s="168"/>
      <c r="I74" s="168"/>
      <c r="J74" s="11">
        <v>10</v>
      </c>
      <c r="K74" s="247"/>
      <c r="L74" s="10"/>
      <c r="M74" s="168"/>
      <c r="N74" s="168"/>
      <c r="O74" s="168"/>
      <c r="P74" s="168"/>
      <c r="Q74" s="12">
        <f>VLOOKUP(L74,перечень!$B$3:$C$152,2,FALSE)</f>
        <v>0</v>
      </c>
      <c r="R74" s="163"/>
      <c r="S74" s="11">
        <f t="shared" si="19"/>
        <v>0</v>
      </c>
      <c r="T74" s="13">
        <f t="shared" si="4"/>
        <v>0</v>
      </c>
      <c r="U74" s="204"/>
      <c r="V74" s="217"/>
      <c r="W74" s="209"/>
    </row>
    <row r="75" spans="1:23" s="27" customFormat="1" ht="15.75" thickTop="1" x14ac:dyDescent="0.25">
      <c r="A75" s="171"/>
      <c r="B75" s="251"/>
      <c r="C75" s="240"/>
      <c r="D75" s="248"/>
      <c r="E75" s="2"/>
      <c r="F75" s="166"/>
      <c r="G75" s="166"/>
      <c r="H75" s="166"/>
      <c r="I75" s="166">
        <f t="shared" si="17"/>
        <v>0</v>
      </c>
      <c r="J75" s="3">
        <v>5.2</v>
      </c>
      <c r="K75" s="199">
        <v>200</v>
      </c>
      <c r="L75" s="6"/>
      <c r="M75" s="166">
        <f>$R$75/$K$75*F75</f>
        <v>0</v>
      </c>
      <c r="N75" s="166">
        <f>$R$75/$K$75*G75</f>
        <v>0</v>
      </c>
      <c r="O75" s="166">
        <f>$R$75/$K$75*H75</f>
        <v>0</v>
      </c>
      <c r="P75" s="166">
        <f t="shared" ref="P75" si="20">(M75*4)+(N75*9)+(O75*4)</f>
        <v>0</v>
      </c>
      <c r="Q75" s="4">
        <f>VLOOKUP(L75,перечень!$B$3:$C$152,2,FALSE)</f>
        <v>0</v>
      </c>
      <c r="R75" s="199"/>
      <c r="S75" s="3">
        <f>$R$75*J75/$K$75</f>
        <v>0</v>
      </c>
      <c r="T75" s="5">
        <f t="shared" si="4"/>
        <v>0</v>
      </c>
      <c r="U75" s="202">
        <f>SUM(T75:T77)</f>
        <v>0</v>
      </c>
      <c r="V75" s="217"/>
      <c r="W75" s="209"/>
    </row>
    <row r="76" spans="1:23" s="27" customFormat="1" x14ac:dyDescent="0.25">
      <c r="A76" s="171"/>
      <c r="B76" s="251"/>
      <c r="C76" s="241"/>
      <c r="D76" s="249"/>
      <c r="E76" s="6"/>
      <c r="F76" s="167"/>
      <c r="G76" s="167"/>
      <c r="H76" s="167"/>
      <c r="I76" s="167"/>
      <c r="J76" s="7">
        <v>16.100000000000001</v>
      </c>
      <c r="K76" s="200"/>
      <c r="L76" s="6"/>
      <c r="M76" s="167"/>
      <c r="N76" s="167"/>
      <c r="O76" s="167"/>
      <c r="P76" s="167"/>
      <c r="Q76" s="8">
        <f>VLOOKUP(L76,перечень!$B$3:$C$152,2,FALSE)</f>
        <v>0</v>
      </c>
      <c r="R76" s="200"/>
      <c r="S76" s="7">
        <f>$R$75*J76/$K$75</f>
        <v>0</v>
      </c>
      <c r="T76" s="9">
        <f t="shared" si="4"/>
        <v>0</v>
      </c>
      <c r="U76" s="203"/>
      <c r="V76" s="217"/>
      <c r="W76" s="209"/>
    </row>
    <row r="77" spans="1:23" s="27" customFormat="1" ht="15.75" thickBot="1" x14ac:dyDescent="0.3">
      <c r="A77" s="171"/>
      <c r="B77" s="251"/>
      <c r="C77" s="242"/>
      <c r="D77" s="250"/>
      <c r="E77" s="10"/>
      <c r="F77" s="168"/>
      <c r="G77" s="168"/>
      <c r="H77" s="168"/>
      <c r="I77" s="168"/>
      <c r="J77" s="11">
        <v>10</v>
      </c>
      <c r="K77" s="201"/>
      <c r="L77" s="10"/>
      <c r="M77" s="168"/>
      <c r="N77" s="168"/>
      <c r="O77" s="168"/>
      <c r="P77" s="168"/>
      <c r="Q77" s="12">
        <f>VLOOKUP(L77,перечень!$B$3:$C$152,2,FALSE)</f>
        <v>0</v>
      </c>
      <c r="R77" s="201"/>
      <c r="S77" s="11">
        <f>$R$75*J77/$K$75</f>
        <v>0</v>
      </c>
      <c r="T77" s="13">
        <f t="shared" si="4"/>
        <v>0</v>
      </c>
      <c r="U77" s="204"/>
      <c r="V77" s="217"/>
      <c r="W77" s="209"/>
    </row>
    <row r="78" spans="1:23" s="27" customFormat="1" ht="16.5" thickTop="1" thickBot="1" x14ac:dyDescent="0.3">
      <c r="A78" s="171"/>
      <c r="B78" s="251"/>
      <c r="C78" s="14"/>
      <c r="D78" s="31"/>
      <c r="E78" s="15"/>
      <c r="F78" s="42"/>
      <c r="G78" s="42"/>
      <c r="H78" s="42"/>
      <c r="I78" s="42">
        <f>(F78*4)+(G78*9)+(H78*4)</f>
        <v>0</v>
      </c>
      <c r="J78" s="16">
        <v>100</v>
      </c>
      <c r="K78" s="17">
        <v>100</v>
      </c>
      <c r="L78" s="6"/>
      <c r="M78" s="42">
        <f>$R$78/$K$78*F78</f>
        <v>0</v>
      </c>
      <c r="N78" s="42">
        <f>$R$78/$K$78*G78</f>
        <v>0</v>
      </c>
      <c r="O78" s="42">
        <f>$R$78/$K$78*H78</f>
        <v>0</v>
      </c>
      <c r="P78" s="42">
        <f>(M78*4)+(N78*9)+(O78*4)</f>
        <v>0</v>
      </c>
      <c r="Q78" s="18">
        <f>VLOOKUP(L78,перечень!$B$3:$C$152,2,FALSE)</f>
        <v>0</v>
      </c>
      <c r="R78" s="17"/>
      <c r="S78" s="11">
        <f>$R$78*J78/$K$78</f>
        <v>0</v>
      </c>
      <c r="T78" s="19">
        <f t="shared" si="4"/>
        <v>0</v>
      </c>
      <c r="U78" s="43">
        <f>SUM(T78)</f>
        <v>0</v>
      </c>
      <c r="V78" s="217"/>
      <c r="W78" s="209"/>
    </row>
    <row r="79" spans="1:23" s="27" customFormat="1" ht="16.5" thickTop="1" thickBot="1" x14ac:dyDescent="0.3">
      <c r="A79" s="171"/>
      <c r="B79" s="189"/>
      <c r="C79" s="14"/>
      <c r="D79" s="31"/>
      <c r="E79" s="15"/>
      <c r="F79" s="42"/>
      <c r="G79" s="42"/>
      <c r="H79" s="42"/>
      <c r="I79" s="42">
        <f>(F79*4)+(G79*9)+(H79*4)</f>
        <v>0</v>
      </c>
      <c r="J79" s="16">
        <v>100</v>
      </c>
      <c r="K79" s="17">
        <v>100</v>
      </c>
      <c r="L79" s="15"/>
      <c r="M79" s="42">
        <f>$R$79/$K$79*F79</f>
        <v>0</v>
      </c>
      <c r="N79" s="42">
        <f>$R$79/$K$79*G79</f>
        <v>0</v>
      </c>
      <c r="O79" s="42">
        <f>$R$79/$K$79*H79</f>
        <v>0</v>
      </c>
      <c r="P79" s="42">
        <f>(M79*4)+(N79*9)+(O79*4)</f>
        <v>0</v>
      </c>
      <c r="Q79" s="18">
        <f>VLOOKUP(L79,перечень!$B$3:$C$152,2,FALSE)</f>
        <v>0</v>
      </c>
      <c r="R79" s="17"/>
      <c r="S79" s="16">
        <f>$R$79*J79/$K$79</f>
        <v>0</v>
      </c>
      <c r="T79" s="19">
        <f t="shared" si="4"/>
        <v>0</v>
      </c>
      <c r="U79" s="43">
        <f>SUM(T79)</f>
        <v>0</v>
      </c>
      <c r="V79" s="214"/>
      <c r="W79" s="210"/>
    </row>
    <row r="80" spans="1:23" s="27" customFormat="1" ht="20.25" customHeight="1" thickTop="1" x14ac:dyDescent="0.25">
      <c r="A80" s="171"/>
      <c r="B80" s="185" t="s">
        <v>83</v>
      </c>
      <c r="C80" s="179"/>
      <c r="D80" s="154"/>
      <c r="E80" s="2"/>
      <c r="F80" s="166"/>
      <c r="G80" s="166"/>
      <c r="H80" s="166"/>
      <c r="I80" s="166">
        <f t="shared" si="17"/>
        <v>0</v>
      </c>
      <c r="J80" s="3">
        <v>63</v>
      </c>
      <c r="K80" s="161">
        <v>165</v>
      </c>
      <c r="L80" s="6"/>
      <c r="M80" s="166">
        <f>$R$80/$K$80*F80</f>
        <v>0</v>
      </c>
      <c r="N80" s="166">
        <f>$R$80/$K$80*G80</f>
        <v>0</v>
      </c>
      <c r="O80" s="166">
        <f>$R$80/$K$80*H80</f>
        <v>0</v>
      </c>
      <c r="P80" s="166">
        <f t="shared" ref="P80" si="21">(M80*4)+(N80*9)+(O80*4)</f>
        <v>0</v>
      </c>
      <c r="Q80" s="4"/>
      <c r="R80" s="161"/>
      <c r="S80" s="3">
        <f t="shared" ref="S80:S85" si="22">$R$80*J80/$K$80</f>
        <v>0</v>
      </c>
      <c r="T80" s="5">
        <f t="shared" si="4"/>
        <v>0</v>
      </c>
      <c r="U80" s="202">
        <f>SUM(T80:T85)</f>
        <v>0</v>
      </c>
      <c r="V80" s="213">
        <f>SUM(U80:U96)</f>
        <v>0</v>
      </c>
      <c r="W80" s="208">
        <f>SUM(P80:P96)</f>
        <v>0</v>
      </c>
    </row>
    <row r="81" spans="1:23" s="27" customFormat="1" x14ac:dyDescent="0.25">
      <c r="A81" s="171"/>
      <c r="B81" s="186"/>
      <c r="C81" s="180"/>
      <c r="D81" s="155"/>
      <c r="E81" s="6"/>
      <c r="F81" s="167"/>
      <c r="G81" s="167"/>
      <c r="H81" s="167"/>
      <c r="I81" s="167"/>
      <c r="J81" s="7">
        <v>156</v>
      </c>
      <c r="K81" s="162"/>
      <c r="L81" s="6"/>
      <c r="M81" s="167"/>
      <c r="N81" s="167"/>
      <c r="O81" s="167"/>
      <c r="P81" s="167"/>
      <c r="Q81" s="8"/>
      <c r="R81" s="162"/>
      <c r="S81" s="7">
        <f t="shared" si="22"/>
        <v>0</v>
      </c>
      <c r="T81" s="9">
        <f t="shared" si="4"/>
        <v>0</v>
      </c>
      <c r="U81" s="203"/>
      <c r="V81" s="217"/>
      <c r="W81" s="209"/>
    </row>
    <row r="82" spans="1:23" s="27" customFormat="1" x14ac:dyDescent="0.25">
      <c r="A82" s="171"/>
      <c r="B82" s="186"/>
      <c r="C82" s="180"/>
      <c r="D82" s="155"/>
      <c r="E82" s="6"/>
      <c r="F82" s="167"/>
      <c r="G82" s="167"/>
      <c r="H82" s="167"/>
      <c r="I82" s="167"/>
      <c r="J82" s="7">
        <v>12</v>
      </c>
      <c r="K82" s="162"/>
      <c r="L82" s="6"/>
      <c r="M82" s="167"/>
      <c r="N82" s="167"/>
      <c r="O82" s="167"/>
      <c r="P82" s="167"/>
      <c r="Q82" s="8"/>
      <c r="R82" s="162"/>
      <c r="S82" s="7">
        <f t="shared" si="22"/>
        <v>0</v>
      </c>
      <c r="T82" s="9">
        <f t="shared" si="4"/>
        <v>0</v>
      </c>
      <c r="U82" s="203"/>
      <c r="V82" s="217"/>
      <c r="W82" s="209"/>
    </row>
    <row r="83" spans="1:23" s="27" customFormat="1" x14ac:dyDescent="0.25">
      <c r="A83" s="171"/>
      <c r="B83" s="186"/>
      <c r="C83" s="180"/>
      <c r="D83" s="155"/>
      <c r="E83" s="6"/>
      <c r="F83" s="167"/>
      <c r="G83" s="167"/>
      <c r="H83" s="167"/>
      <c r="I83" s="167"/>
      <c r="J83" s="7">
        <v>5</v>
      </c>
      <c r="K83" s="162"/>
      <c r="L83" s="6"/>
      <c r="M83" s="167"/>
      <c r="N83" s="167"/>
      <c r="O83" s="167"/>
      <c r="P83" s="167"/>
      <c r="Q83" s="8"/>
      <c r="R83" s="162"/>
      <c r="S83" s="7">
        <f t="shared" si="22"/>
        <v>0</v>
      </c>
      <c r="T83" s="9">
        <f t="shared" si="4"/>
        <v>0</v>
      </c>
      <c r="U83" s="203"/>
      <c r="V83" s="217"/>
      <c r="W83" s="209"/>
    </row>
    <row r="84" spans="1:23" s="27" customFormat="1" x14ac:dyDescent="0.25">
      <c r="A84" s="171"/>
      <c r="B84" s="186"/>
      <c r="C84" s="180"/>
      <c r="D84" s="155"/>
      <c r="E84" s="6"/>
      <c r="F84" s="167"/>
      <c r="G84" s="167"/>
      <c r="H84" s="167"/>
      <c r="I84" s="167"/>
      <c r="J84" s="7">
        <v>20</v>
      </c>
      <c r="K84" s="162"/>
      <c r="L84" s="6"/>
      <c r="M84" s="167"/>
      <c r="N84" s="167"/>
      <c r="O84" s="167"/>
      <c r="P84" s="167"/>
      <c r="Q84" s="8"/>
      <c r="R84" s="162"/>
      <c r="S84" s="7">
        <f t="shared" si="22"/>
        <v>0</v>
      </c>
      <c r="T84" s="9">
        <f t="shared" si="4"/>
        <v>0</v>
      </c>
      <c r="U84" s="203"/>
      <c r="V84" s="217"/>
      <c r="W84" s="209"/>
    </row>
    <row r="85" spans="1:23" s="27" customFormat="1" ht="15.75" thickBot="1" x14ac:dyDescent="0.3">
      <c r="A85" s="171"/>
      <c r="B85" s="186"/>
      <c r="C85" s="181"/>
      <c r="D85" s="156"/>
      <c r="E85" s="10"/>
      <c r="F85" s="168"/>
      <c r="G85" s="168"/>
      <c r="H85" s="168"/>
      <c r="I85" s="168"/>
      <c r="J85" s="11"/>
      <c r="K85" s="163"/>
      <c r="L85" s="10"/>
      <c r="M85" s="168"/>
      <c r="N85" s="168"/>
      <c r="O85" s="168"/>
      <c r="P85" s="168"/>
      <c r="Q85" s="12"/>
      <c r="R85" s="163"/>
      <c r="S85" s="11">
        <f t="shared" si="22"/>
        <v>0</v>
      </c>
      <c r="T85" s="13">
        <f t="shared" si="4"/>
        <v>0</v>
      </c>
      <c r="U85" s="204"/>
      <c r="V85" s="217"/>
      <c r="W85" s="209"/>
    </row>
    <row r="86" spans="1:23" s="27" customFormat="1" ht="15.75" thickTop="1" x14ac:dyDescent="0.25">
      <c r="A86" s="171"/>
      <c r="B86" s="186"/>
      <c r="C86" s="179"/>
      <c r="D86" s="154"/>
      <c r="E86" s="2"/>
      <c r="F86" s="166"/>
      <c r="G86" s="166"/>
      <c r="H86" s="166"/>
      <c r="I86" s="166">
        <f t="shared" si="17"/>
        <v>0</v>
      </c>
      <c r="J86" s="3">
        <v>0.4</v>
      </c>
      <c r="K86" s="161">
        <v>150</v>
      </c>
      <c r="L86" s="6"/>
      <c r="M86" s="166">
        <f>$R$86/$K$86*F86</f>
        <v>0</v>
      </c>
      <c r="N86" s="166">
        <f>$R$86/$K$86*G86</f>
        <v>0</v>
      </c>
      <c r="O86" s="166">
        <f>$R$86/$K$86*H86</f>
        <v>0</v>
      </c>
      <c r="P86" s="166">
        <f t="shared" ref="P86" si="23">(M86*4)+(N86*9)+(O86*4)</f>
        <v>0</v>
      </c>
      <c r="Q86" s="4"/>
      <c r="R86" s="161"/>
      <c r="S86" s="3">
        <f t="shared" ref="S86:S91" si="24">$R$86*J86/$K$86</f>
        <v>0</v>
      </c>
      <c r="T86" s="5">
        <f t="shared" si="4"/>
        <v>0</v>
      </c>
      <c r="U86" s="202">
        <f>SUM(T86:T91)</f>
        <v>0</v>
      </c>
      <c r="V86" s="217"/>
      <c r="W86" s="209"/>
    </row>
    <row r="87" spans="1:23" s="27" customFormat="1" x14ac:dyDescent="0.25">
      <c r="A87" s="171"/>
      <c r="B87" s="186"/>
      <c r="C87" s="180"/>
      <c r="D87" s="155"/>
      <c r="E87" s="6"/>
      <c r="F87" s="167"/>
      <c r="G87" s="167"/>
      <c r="H87" s="167"/>
      <c r="I87" s="167"/>
      <c r="J87" s="7">
        <v>0</v>
      </c>
      <c r="K87" s="162"/>
      <c r="L87" s="6"/>
      <c r="M87" s="167"/>
      <c r="N87" s="167"/>
      <c r="O87" s="167"/>
      <c r="P87" s="167"/>
      <c r="Q87" s="8"/>
      <c r="R87" s="162"/>
      <c r="S87" s="7">
        <f t="shared" si="24"/>
        <v>0</v>
      </c>
      <c r="T87" s="9">
        <f t="shared" si="4"/>
        <v>0</v>
      </c>
      <c r="U87" s="203"/>
      <c r="V87" s="217"/>
      <c r="W87" s="209"/>
    </row>
    <row r="88" spans="1:23" s="27" customFormat="1" x14ac:dyDescent="0.25">
      <c r="A88" s="171"/>
      <c r="B88" s="186"/>
      <c r="C88" s="180"/>
      <c r="D88" s="155"/>
      <c r="E88" s="6"/>
      <c r="F88" s="167"/>
      <c r="G88" s="167"/>
      <c r="H88" s="167"/>
      <c r="I88" s="167"/>
      <c r="J88" s="7">
        <v>0</v>
      </c>
      <c r="K88" s="162"/>
      <c r="L88" s="6">
        <v>0</v>
      </c>
      <c r="M88" s="167"/>
      <c r="N88" s="167"/>
      <c r="O88" s="167"/>
      <c r="P88" s="167"/>
      <c r="Q88" s="8"/>
      <c r="R88" s="162"/>
      <c r="S88" s="7">
        <f t="shared" si="24"/>
        <v>0</v>
      </c>
      <c r="T88" s="9">
        <f t="shared" si="4"/>
        <v>0</v>
      </c>
      <c r="U88" s="203"/>
      <c r="V88" s="217"/>
      <c r="W88" s="209"/>
    </row>
    <row r="89" spans="1:23" s="27" customFormat="1" x14ac:dyDescent="0.25">
      <c r="A89" s="171"/>
      <c r="B89" s="186"/>
      <c r="C89" s="180"/>
      <c r="D89" s="155"/>
      <c r="E89" s="6"/>
      <c r="F89" s="167"/>
      <c r="G89" s="167"/>
      <c r="H89" s="167"/>
      <c r="I89" s="167"/>
      <c r="J89" s="7">
        <v>0</v>
      </c>
      <c r="K89" s="162"/>
      <c r="L89" s="6">
        <v>0</v>
      </c>
      <c r="M89" s="167"/>
      <c r="N89" s="167"/>
      <c r="O89" s="167"/>
      <c r="P89" s="167"/>
      <c r="Q89" s="8"/>
      <c r="R89" s="162"/>
      <c r="S89" s="7">
        <f t="shared" si="24"/>
        <v>0</v>
      </c>
      <c r="T89" s="9">
        <f t="shared" ref="T89:T96" si="25">Q89/1000*S89</f>
        <v>0</v>
      </c>
      <c r="U89" s="203"/>
      <c r="V89" s="217"/>
      <c r="W89" s="209"/>
    </row>
    <row r="90" spans="1:23" s="27" customFormat="1" x14ac:dyDescent="0.25">
      <c r="A90" s="171"/>
      <c r="B90" s="186"/>
      <c r="C90" s="180"/>
      <c r="D90" s="155"/>
      <c r="E90" s="6"/>
      <c r="F90" s="167"/>
      <c r="G90" s="167"/>
      <c r="H90" s="167"/>
      <c r="I90" s="167"/>
      <c r="J90" s="7">
        <v>0</v>
      </c>
      <c r="K90" s="162"/>
      <c r="L90" s="6">
        <v>0</v>
      </c>
      <c r="M90" s="167"/>
      <c r="N90" s="167"/>
      <c r="O90" s="167"/>
      <c r="P90" s="167"/>
      <c r="Q90" s="8"/>
      <c r="R90" s="162"/>
      <c r="S90" s="7">
        <f t="shared" si="24"/>
        <v>0</v>
      </c>
      <c r="T90" s="9">
        <f t="shared" si="25"/>
        <v>0</v>
      </c>
      <c r="U90" s="203"/>
      <c r="V90" s="217"/>
      <c r="W90" s="209"/>
    </row>
    <row r="91" spans="1:23" s="27" customFormat="1" ht="15.75" thickBot="1" x14ac:dyDescent="0.3">
      <c r="A91" s="171"/>
      <c r="B91" s="186"/>
      <c r="C91" s="181"/>
      <c r="D91" s="156"/>
      <c r="E91" s="10"/>
      <c r="F91" s="168"/>
      <c r="G91" s="168"/>
      <c r="H91" s="168"/>
      <c r="I91" s="168"/>
      <c r="J91" s="11">
        <v>0</v>
      </c>
      <c r="K91" s="163"/>
      <c r="L91" s="10">
        <v>0</v>
      </c>
      <c r="M91" s="168"/>
      <c r="N91" s="168"/>
      <c r="O91" s="168"/>
      <c r="P91" s="168"/>
      <c r="Q91" s="12"/>
      <c r="R91" s="163"/>
      <c r="S91" s="11">
        <f t="shared" si="24"/>
        <v>0</v>
      </c>
      <c r="T91" s="13">
        <f t="shared" si="25"/>
        <v>0</v>
      </c>
      <c r="U91" s="204"/>
      <c r="V91" s="217"/>
      <c r="W91" s="209"/>
    </row>
    <row r="92" spans="1:23" s="27" customFormat="1" ht="15.75" thickTop="1" x14ac:dyDescent="0.25">
      <c r="A92" s="171"/>
      <c r="B92" s="186"/>
      <c r="C92" s="173"/>
      <c r="D92" s="28"/>
      <c r="E92" s="2"/>
      <c r="F92" s="166"/>
      <c r="G92" s="166"/>
      <c r="H92" s="166"/>
      <c r="I92" s="166">
        <f t="shared" si="17"/>
        <v>0</v>
      </c>
      <c r="J92" s="3">
        <v>10</v>
      </c>
      <c r="K92" s="161">
        <v>30</v>
      </c>
      <c r="L92" s="2">
        <v>0</v>
      </c>
      <c r="M92" s="166">
        <f>$R$92/$K$92*F92</f>
        <v>0</v>
      </c>
      <c r="N92" s="166">
        <f>$R$92/$K$92*G92</f>
        <v>0</v>
      </c>
      <c r="O92" s="166">
        <f>$R$92/$K$92*H92</f>
        <v>0</v>
      </c>
      <c r="P92" s="166">
        <f t="shared" ref="P92" si="26">(M92*4)+(N92*9)+(O92*4)</f>
        <v>0</v>
      </c>
      <c r="Q92" s="4"/>
      <c r="R92" s="161"/>
      <c r="S92" s="3">
        <f>$R$92*J92/$K$92</f>
        <v>0</v>
      </c>
      <c r="T92" s="5">
        <f t="shared" si="25"/>
        <v>0</v>
      </c>
      <c r="U92" s="202">
        <f>SUM(T92:T94)</f>
        <v>0</v>
      </c>
      <c r="V92" s="217"/>
      <c r="W92" s="209"/>
    </row>
    <row r="93" spans="1:23" s="27" customFormat="1" x14ac:dyDescent="0.25">
      <c r="A93" s="171"/>
      <c r="B93" s="186"/>
      <c r="C93" s="174"/>
      <c r="D93" s="29"/>
      <c r="E93" s="6"/>
      <c r="F93" s="167"/>
      <c r="G93" s="167"/>
      <c r="H93" s="167"/>
      <c r="I93" s="167"/>
      <c r="J93" s="7">
        <v>10</v>
      </c>
      <c r="K93" s="162"/>
      <c r="L93" s="6">
        <v>0</v>
      </c>
      <c r="M93" s="167"/>
      <c r="N93" s="167"/>
      <c r="O93" s="167"/>
      <c r="P93" s="167"/>
      <c r="Q93" s="8"/>
      <c r="R93" s="162"/>
      <c r="S93" s="7">
        <f>$R$92*J93/$K$92</f>
        <v>0</v>
      </c>
      <c r="T93" s="9">
        <f t="shared" si="25"/>
        <v>0</v>
      </c>
      <c r="U93" s="203"/>
      <c r="V93" s="217"/>
      <c r="W93" s="209"/>
    </row>
    <row r="94" spans="1:23" s="27" customFormat="1" ht="15.75" thickBot="1" x14ac:dyDescent="0.3">
      <c r="A94" s="171"/>
      <c r="B94" s="186"/>
      <c r="C94" s="175"/>
      <c r="D94" s="30"/>
      <c r="E94" s="10"/>
      <c r="F94" s="168"/>
      <c r="G94" s="168"/>
      <c r="H94" s="168"/>
      <c r="I94" s="168"/>
      <c r="J94" s="11">
        <v>10</v>
      </c>
      <c r="K94" s="163"/>
      <c r="L94" s="10">
        <v>0</v>
      </c>
      <c r="M94" s="168"/>
      <c r="N94" s="168"/>
      <c r="O94" s="168"/>
      <c r="P94" s="168"/>
      <c r="Q94" s="12"/>
      <c r="R94" s="163"/>
      <c r="S94" s="11">
        <f>$R$92*J94/$K$92</f>
        <v>0</v>
      </c>
      <c r="T94" s="13">
        <f t="shared" si="25"/>
        <v>0</v>
      </c>
      <c r="U94" s="204"/>
      <c r="V94" s="217"/>
      <c r="W94" s="209"/>
    </row>
    <row r="95" spans="1:23" s="27" customFormat="1" ht="16.5" thickTop="1" thickBot="1" x14ac:dyDescent="0.3">
      <c r="A95" s="171"/>
      <c r="B95" s="186"/>
      <c r="C95" s="14" t="s">
        <v>6</v>
      </c>
      <c r="D95" s="31"/>
      <c r="E95" s="15"/>
      <c r="F95" s="42"/>
      <c r="G95" s="42"/>
      <c r="H95" s="42"/>
      <c r="I95" s="42">
        <f t="shared" si="17"/>
        <v>0</v>
      </c>
      <c r="J95" s="16">
        <v>10</v>
      </c>
      <c r="K95" s="17">
        <v>10</v>
      </c>
      <c r="L95" s="15">
        <v>0</v>
      </c>
      <c r="M95" s="42">
        <f>$R$95/$K$95*F95</f>
        <v>0</v>
      </c>
      <c r="N95" s="42">
        <f>$R$95/$K$95*G95</f>
        <v>0</v>
      </c>
      <c r="O95" s="42">
        <f>$R$95/$K$95*H95</f>
        <v>0</v>
      </c>
      <c r="P95" s="42">
        <f t="shared" ref="P95:P96" si="27">(M95*4)+(N95*9)+(O95*4)</f>
        <v>0</v>
      </c>
      <c r="Q95" s="18"/>
      <c r="R95" s="17"/>
      <c r="S95" s="16">
        <f>$R$95*J95/$K$95</f>
        <v>0</v>
      </c>
      <c r="T95" s="19">
        <f t="shared" si="25"/>
        <v>0</v>
      </c>
      <c r="U95" s="43">
        <f>SUM(T95)</f>
        <v>0</v>
      </c>
      <c r="V95" s="217"/>
      <c r="W95" s="209"/>
    </row>
    <row r="96" spans="1:23" s="27" customFormat="1" ht="16.5" thickTop="1" thickBot="1" x14ac:dyDescent="0.3">
      <c r="A96" s="172"/>
      <c r="B96" s="187"/>
      <c r="C96" s="14" t="s">
        <v>78</v>
      </c>
      <c r="D96" s="31"/>
      <c r="E96" s="15"/>
      <c r="F96" s="42"/>
      <c r="G96" s="42"/>
      <c r="H96" s="42"/>
      <c r="I96" s="42">
        <f t="shared" si="17"/>
        <v>0</v>
      </c>
      <c r="J96" s="16">
        <v>10</v>
      </c>
      <c r="K96" s="17">
        <v>10</v>
      </c>
      <c r="L96" s="15">
        <v>0</v>
      </c>
      <c r="M96" s="42">
        <f>$R$96/$K$96*F96</f>
        <v>0</v>
      </c>
      <c r="N96" s="42">
        <f>$R$96/$K$96*G96</f>
        <v>0</v>
      </c>
      <c r="O96" s="42">
        <f>$R$96/$K$96*H96</f>
        <v>0</v>
      </c>
      <c r="P96" s="42">
        <f t="shared" si="27"/>
        <v>0</v>
      </c>
      <c r="Q96" s="18"/>
      <c r="R96" s="17"/>
      <c r="S96" s="16">
        <f>$R$96*J96/$K$96</f>
        <v>0</v>
      </c>
      <c r="T96" s="19">
        <f t="shared" si="25"/>
        <v>0</v>
      </c>
      <c r="U96" s="43">
        <f>SUM(T96)</f>
        <v>0</v>
      </c>
      <c r="V96" s="214"/>
      <c r="W96" s="210"/>
    </row>
    <row r="97" ht="15.75" thickTop="1" x14ac:dyDescent="0.25"/>
  </sheetData>
  <mergeCells count="234">
    <mergeCell ref="U63:U68"/>
    <mergeCell ref="D69:D74"/>
    <mergeCell ref="U86:U91"/>
    <mergeCell ref="C86:C91"/>
    <mergeCell ref="F86:F91"/>
    <mergeCell ref="G86:G91"/>
    <mergeCell ref="H86:H91"/>
    <mergeCell ref="I86:I91"/>
    <mergeCell ref="K86:K91"/>
    <mergeCell ref="D86:D91"/>
    <mergeCell ref="R69:R74"/>
    <mergeCell ref="U69:U74"/>
    <mergeCell ref="C75:C77"/>
    <mergeCell ref="F75:F77"/>
    <mergeCell ref="G75:G77"/>
    <mergeCell ref="H75:H77"/>
    <mergeCell ref="I75:I77"/>
    <mergeCell ref="O80:O85"/>
    <mergeCell ref="P80:P85"/>
    <mergeCell ref="R80:R85"/>
    <mergeCell ref="U80:U85"/>
    <mergeCell ref="D75:D77"/>
    <mergeCell ref="D80:D85"/>
    <mergeCell ref="M92:M94"/>
    <mergeCell ref="N92:N94"/>
    <mergeCell ref="O92:O94"/>
    <mergeCell ref="P92:P94"/>
    <mergeCell ref="R92:R94"/>
    <mergeCell ref="U92:U94"/>
    <mergeCell ref="C92:C94"/>
    <mergeCell ref="F92:F94"/>
    <mergeCell ref="G92:G94"/>
    <mergeCell ref="H92:H94"/>
    <mergeCell ref="I92:I94"/>
    <mergeCell ref="K92:K94"/>
    <mergeCell ref="V80:V96"/>
    <mergeCell ref="W80:W96"/>
    <mergeCell ref="U75:U77"/>
    <mergeCell ref="B80:B96"/>
    <mergeCell ref="C80:C85"/>
    <mergeCell ref="F80:F85"/>
    <mergeCell ref="G80:G85"/>
    <mergeCell ref="H80:H85"/>
    <mergeCell ref="I80:I85"/>
    <mergeCell ref="K80:K85"/>
    <mergeCell ref="M80:M85"/>
    <mergeCell ref="N80:N85"/>
    <mergeCell ref="K75:K77"/>
    <mergeCell ref="M75:M77"/>
    <mergeCell ref="N75:N77"/>
    <mergeCell ref="O75:O77"/>
    <mergeCell ref="P75:P77"/>
    <mergeCell ref="R75:R77"/>
    <mergeCell ref="B63:B79"/>
    <mergeCell ref="M86:M91"/>
    <mergeCell ref="N86:N91"/>
    <mergeCell ref="O86:O91"/>
    <mergeCell ref="P86:P91"/>
    <mergeCell ref="R86:R91"/>
    <mergeCell ref="V63:V79"/>
    <mergeCell ref="W63:W79"/>
    <mergeCell ref="C69:C74"/>
    <mergeCell ref="F69:F74"/>
    <mergeCell ref="G69:G74"/>
    <mergeCell ref="H69:H74"/>
    <mergeCell ref="I69:I74"/>
    <mergeCell ref="K69:K74"/>
    <mergeCell ref="M69:M74"/>
    <mergeCell ref="K63:K68"/>
    <mergeCell ref="M63:M68"/>
    <mergeCell ref="N63:N68"/>
    <mergeCell ref="O63:O68"/>
    <mergeCell ref="P63:P68"/>
    <mergeCell ref="R63:R68"/>
    <mergeCell ref="C63:C68"/>
    <mergeCell ref="F63:F68"/>
    <mergeCell ref="G63:G68"/>
    <mergeCell ref="H63:H68"/>
    <mergeCell ref="I63:I68"/>
    <mergeCell ref="N69:N74"/>
    <mergeCell ref="O69:O74"/>
    <mergeCell ref="P69:P74"/>
    <mergeCell ref="D63:D68"/>
    <mergeCell ref="K55:K57"/>
    <mergeCell ref="M60:M62"/>
    <mergeCell ref="N60:N62"/>
    <mergeCell ref="O60:O62"/>
    <mergeCell ref="P60:P62"/>
    <mergeCell ref="R60:R62"/>
    <mergeCell ref="U60:U62"/>
    <mergeCell ref="C60:C62"/>
    <mergeCell ref="F60:F62"/>
    <mergeCell ref="G60:G62"/>
    <mergeCell ref="H60:H62"/>
    <mergeCell ref="I60:I62"/>
    <mergeCell ref="K60:K62"/>
    <mergeCell ref="D55:D57"/>
    <mergeCell ref="K40:K48"/>
    <mergeCell ref="M49:M54"/>
    <mergeCell ref="N49:N54"/>
    <mergeCell ref="O49:O54"/>
    <mergeCell ref="P49:P54"/>
    <mergeCell ref="R49:R54"/>
    <mergeCell ref="U49:U54"/>
    <mergeCell ref="C49:C54"/>
    <mergeCell ref="F49:F54"/>
    <mergeCell ref="G49:G54"/>
    <mergeCell ref="H49:H54"/>
    <mergeCell ref="I49:I54"/>
    <mergeCell ref="K49:K54"/>
    <mergeCell ref="D49:D54"/>
    <mergeCell ref="V26:V62"/>
    <mergeCell ref="W26:W62"/>
    <mergeCell ref="N26:N31"/>
    <mergeCell ref="O26:O31"/>
    <mergeCell ref="P26:P31"/>
    <mergeCell ref="R26:R31"/>
    <mergeCell ref="M40:M48"/>
    <mergeCell ref="N40:N48"/>
    <mergeCell ref="O40:O48"/>
    <mergeCell ref="P40:P48"/>
    <mergeCell ref="R40:R48"/>
    <mergeCell ref="U40:U48"/>
    <mergeCell ref="M55:M57"/>
    <mergeCell ref="N55:N57"/>
    <mergeCell ref="O55:O57"/>
    <mergeCell ref="P55:P57"/>
    <mergeCell ref="R55:R57"/>
    <mergeCell ref="U55:U57"/>
    <mergeCell ref="K32:K39"/>
    <mergeCell ref="K26:K31"/>
    <mergeCell ref="M26:M31"/>
    <mergeCell ref="M32:M39"/>
    <mergeCell ref="N32:N39"/>
    <mergeCell ref="O32:O39"/>
    <mergeCell ref="P32:P39"/>
    <mergeCell ref="R32:R39"/>
    <mergeCell ref="U32:U39"/>
    <mergeCell ref="U26:U31"/>
    <mergeCell ref="B26:B62"/>
    <mergeCell ref="C26:C31"/>
    <mergeCell ref="D26:D31"/>
    <mergeCell ref="F26:F31"/>
    <mergeCell ref="G26:G31"/>
    <mergeCell ref="H26:H31"/>
    <mergeCell ref="I26:I31"/>
    <mergeCell ref="C32:C39"/>
    <mergeCell ref="D32:D39"/>
    <mergeCell ref="F32:F39"/>
    <mergeCell ref="G32:G39"/>
    <mergeCell ref="H32:H39"/>
    <mergeCell ref="I32:I39"/>
    <mergeCell ref="C40:C48"/>
    <mergeCell ref="F40:F48"/>
    <mergeCell ref="G40:G48"/>
    <mergeCell ref="H40:H48"/>
    <mergeCell ref="I40:I48"/>
    <mergeCell ref="C55:C57"/>
    <mergeCell ref="F55:F57"/>
    <mergeCell ref="G55:G57"/>
    <mergeCell ref="H55:H57"/>
    <mergeCell ref="I55:I57"/>
    <mergeCell ref="D40:D48"/>
    <mergeCell ref="C19:C21"/>
    <mergeCell ref="F19:F21"/>
    <mergeCell ref="G19:G21"/>
    <mergeCell ref="H19:H21"/>
    <mergeCell ref="I19:I21"/>
    <mergeCell ref="K19:K21"/>
    <mergeCell ref="B24:B25"/>
    <mergeCell ref="V24:V25"/>
    <mergeCell ref="W24:W25"/>
    <mergeCell ref="D19:D21"/>
    <mergeCell ref="M11:M16"/>
    <mergeCell ref="N11:N16"/>
    <mergeCell ref="O11:O16"/>
    <mergeCell ref="P11:P16"/>
    <mergeCell ref="R11:R16"/>
    <mergeCell ref="U11:U16"/>
    <mergeCell ref="U5:U10"/>
    <mergeCell ref="V5:V23"/>
    <mergeCell ref="W5:W23"/>
    <mergeCell ref="N5:N10"/>
    <mergeCell ref="O5:O10"/>
    <mergeCell ref="P5:P10"/>
    <mergeCell ref="R5:R10"/>
    <mergeCell ref="M19:M21"/>
    <mergeCell ref="N19:N21"/>
    <mergeCell ref="O19:O21"/>
    <mergeCell ref="P19:P21"/>
    <mergeCell ref="R19:R21"/>
    <mergeCell ref="U19:U21"/>
    <mergeCell ref="A5:A96"/>
    <mergeCell ref="B5:B23"/>
    <mergeCell ref="C5:C10"/>
    <mergeCell ref="D5:D10"/>
    <mergeCell ref="F5:F10"/>
    <mergeCell ref="G5:G10"/>
    <mergeCell ref="H5:H10"/>
    <mergeCell ref="I5:I10"/>
    <mergeCell ref="M3:M4"/>
    <mergeCell ref="B3:C3"/>
    <mergeCell ref="D3:D4"/>
    <mergeCell ref="F3:F4"/>
    <mergeCell ref="G3:G4"/>
    <mergeCell ref="H3:H4"/>
    <mergeCell ref="I3:I4"/>
    <mergeCell ref="C11:C16"/>
    <mergeCell ref="D11:D16"/>
    <mergeCell ref="F11:F16"/>
    <mergeCell ref="G11:G16"/>
    <mergeCell ref="H11:H16"/>
    <mergeCell ref="I11:I16"/>
    <mergeCell ref="K11:K16"/>
    <mergeCell ref="K5:K10"/>
    <mergeCell ref="M5:M10"/>
    <mergeCell ref="E1:K1"/>
    <mergeCell ref="L1:S1"/>
    <mergeCell ref="V1:W1"/>
    <mergeCell ref="E2:E4"/>
    <mergeCell ref="F2:I2"/>
    <mergeCell ref="L2:L4"/>
    <mergeCell ref="M2:P2"/>
    <mergeCell ref="Q2:S2"/>
    <mergeCell ref="J3:J4"/>
    <mergeCell ref="K3:K4"/>
    <mergeCell ref="T3:T4"/>
    <mergeCell ref="U3:U4"/>
    <mergeCell ref="N3:N4"/>
    <mergeCell ref="O3:O4"/>
    <mergeCell ref="Q3:Q4"/>
    <mergeCell ref="R3:R4"/>
    <mergeCell ref="S3:S4"/>
    <mergeCell ref="P3:P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topLeftCell="A31" zoomScale="62" zoomScaleNormal="62" workbookViewId="0">
      <selection activeCell="Q19" sqref="Q19"/>
    </sheetView>
  </sheetViews>
  <sheetFormatPr defaultRowHeight="15" x14ac:dyDescent="0.25"/>
  <cols>
    <col min="2" max="2" width="17.42578125" customWidth="1"/>
    <col min="3" max="3" width="24" customWidth="1"/>
    <col min="4" max="4" width="20.28515625" customWidth="1"/>
    <col min="5" max="5" width="19.28515625" customWidth="1"/>
    <col min="12" max="12" width="20.28515625" customWidth="1"/>
    <col min="17" max="17" width="16.140625" customWidth="1"/>
    <col min="20" max="20" width="14.42578125" customWidth="1"/>
    <col min="21" max="21" width="15.42578125" customWidth="1"/>
    <col min="22" max="23" width="18.5703125" customWidth="1"/>
  </cols>
  <sheetData>
    <row r="1" spans="1:23" s="27" customFormat="1" ht="16.5" thickTop="1" thickBot="1" x14ac:dyDescent="0.3">
      <c r="E1" s="227" t="s">
        <v>84</v>
      </c>
      <c r="F1" s="228"/>
      <c r="G1" s="228"/>
      <c r="H1" s="228"/>
      <c r="I1" s="228"/>
      <c r="J1" s="228"/>
      <c r="K1" s="229"/>
      <c r="L1" s="227" t="s">
        <v>196</v>
      </c>
      <c r="M1" s="228"/>
      <c r="N1" s="228"/>
      <c r="O1" s="228"/>
      <c r="P1" s="228"/>
      <c r="Q1" s="228"/>
      <c r="R1" s="228"/>
      <c r="S1" s="229"/>
      <c r="V1" s="224" t="s">
        <v>200</v>
      </c>
      <c r="W1" s="225"/>
    </row>
    <row r="2" spans="1:23" s="27" customFormat="1" ht="30.75" thickTop="1" x14ac:dyDescent="0.25">
      <c r="D2" s="39" t="s">
        <v>84</v>
      </c>
      <c r="E2" s="230" t="s">
        <v>22</v>
      </c>
      <c r="F2" s="164" t="s">
        <v>195</v>
      </c>
      <c r="G2" s="165"/>
      <c r="H2" s="165"/>
      <c r="I2" s="226"/>
      <c r="J2" s="40"/>
      <c r="K2" s="41"/>
      <c r="L2" s="235" t="s">
        <v>75</v>
      </c>
      <c r="M2" s="164" t="s">
        <v>195</v>
      </c>
      <c r="N2" s="165"/>
      <c r="O2" s="165"/>
      <c r="P2" s="165"/>
      <c r="Q2" s="236" t="s">
        <v>199</v>
      </c>
      <c r="R2" s="237"/>
      <c r="S2" s="238"/>
      <c r="V2" s="45" t="s">
        <v>201</v>
      </c>
      <c r="W2" s="46" t="s">
        <v>198</v>
      </c>
    </row>
    <row r="3" spans="1:23" s="27" customFormat="1" ht="15.75" thickBot="1" x14ac:dyDescent="0.3">
      <c r="A3" s="1"/>
      <c r="B3" s="157" t="s">
        <v>85</v>
      </c>
      <c r="C3" s="157"/>
      <c r="D3" s="169" t="s">
        <v>93</v>
      </c>
      <c r="E3" s="231"/>
      <c r="F3" s="233" t="s">
        <v>191</v>
      </c>
      <c r="G3" s="233" t="s">
        <v>192</v>
      </c>
      <c r="H3" s="233" t="s">
        <v>193</v>
      </c>
      <c r="I3" s="211" t="s">
        <v>194</v>
      </c>
      <c r="J3" s="193" t="s">
        <v>74</v>
      </c>
      <c r="K3" s="205" t="s">
        <v>88</v>
      </c>
      <c r="L3" s="167"/>
      <c r="M3" s="211" t="s">
        <v>191</v>
      </c>
      <c r="N3" s="211" t="s">
        <v>192</v>
      </c>
      <c r="O3" s="211" t="s">
        <v>193</v>
      </c>
      <c r="P3" s="211" t="s">
        <v>194</v>
      </c>
      <c r="Q3" s="195" t="s">
        <v>86</v>
      </c>
      <c r="R3" s="205" t="s">
        <v>76</v>
      </c>
      <c r="S3" s="193" t="s">
        <v>89</v>
      </c>
      <c r="T3" s="195" t="s">
        <v>87</v>
      </c>
      <c r="U3" s="197" t="s">
        <v>77</v>
      </c>
      <c r="V3" s="47">
        <f>V5+V24+V26+V60+V77</f>
        <v>144.72536250000002</v>
      </c>
      <c r="W3" s="50">
        <f>W5+W24+W26+W60+W77</f>
        <v>1420.876</v>
      </c>
    </row>
    <row r="4" spans="1:23" s="27" customFormat="1" ht="31.5" thickTop="1" thickBot="1" x14ac:dyDescent="0.3">
      <c r="A4" s="36" t="s">
        <v>94</v>
      </c>
      <c r="B4" s="35" t="s">
        <v>21</v>
      </c>
      <c r="C4" s="37" t="s">
        <v>2</v>
      </c>
      <c r="D4" s="156"/>
      <c r="E4" s="232"/>
      <c r="F4" s="234"/>
      <c r="G4" s="234"/>
      <c r="H4" s="234"/>
      <c r="I4" s="212"/>
      <c r="J4" s="239"/>
      <c r="K4" s="206"/>
      <c r="L4" s="168"/>
      <c r="M4" s="212"/>
      <c r="N4" s="212"/>
      <c r="O4" s="212"/>
      <c r="P4" s="212"/>
      <c r="Q4" s="196"/>
      <c r="R4" s="207"/>
      <c r="S4" s="194"/>
      <c r="T4" s="196"/>
      <c r="U4" s="198"/>
      <c r="V4" s="38" t="s">
        <v>190</v>
      </c>
      <c r="W4" s="44" t="s">
        <v>197</v>
      </c>
    </row>
    <row r="5" spans="1:23" s="27" customFormat="1" ht="15.75" thickTop="1" x14ac:dyDescent="0.25">
      <c r="A5" s="170" t="s">
        <v>95</v>
      </c>
      <c r="B5" s="185" t="s">
        <v>7</v>
      </c>
      <c r="C5" s="179" t="s">
        <v>339</v>
      </c>
      <c r="D5" s="154" t="s">
        <v>465</v>
      </c>
      <c r="E5" s="2" t="s">
        <v>151</v>
      </c>
      <c r="F5" s="166">
        <v>7.1</v>
      </c>
      <c r="G5" s="166">
        <v>6.5</v>
      </c>
      <c r="H5" s="166">
        <v>27.7</v>
      </c>
      <c r="I5" s="166">
        <f>(F5*4)+(G5*9)+(H5*4)</f>
        <v>197.7</v>
      </c>
      <c r="J5" s="3">
        <v>38</v>
      </c>
      <c r="K5" s="161">
        <v>200</v>
      </c>
      <c r="L5" s="2" t="s">
        <v>151</v>
      </c>
      <c r="M5" s="166">
        <f>$R$5/$K$5*F5</f>
        <v>7.1</v>
      </c>
      <c r="N5" s="166">
        <f>$R$5/$K$5*G5</f>
        <v>6.5</v>
      </c>
      <c r="O5" s="166">
        <f>$R$5/$K$5*H5</f>
        <v>27.7</v>
      </c>
      <c r="P5" s="166">
        <f>(M5*4)+(N5*9)+(O5*4)</f>
        <v>197.7</v>
      </c>
      <c r="Q5" s="4">
        <f>VLOOKUP(L5,перечень!$B$3:$C$152,2,FALSE)</f>
        <v>110.5</v>
      </c>
      <c r="R5" s="161">
        <v>200</v>
      </c>
      <c r="S5" s="3">
        <f t="shared" ref="S5:S10" si="0">$R$5*J5/$K$5</f>
        <v>38</v>
      </c>
      <c r="T5" s="5">
        <f>Q5/1000*S5</f>
        <v>4.1989999999999998</v>
      </c>
      <c r="U5" s="202">
        <f>SUM(T5:T10)</f>
        <v>13.092599999999999</v>
      </c>
      <c r="V5" s="213">
        <f>SUM(U5:U23)</f>
        <v>51.359599999999993</v>
      </c>
      <c r="W5" s="208">
        <f>SUM(P5:P23)</f>
        <v>544.67799999999988</v>
      </c>
    </row>
    <row r="6" spans="1:23" s="27" customFormat="1" x14ac:dyDescent="0.25">
      <c r="A6" s="171"/>
      <c r="B6" s="186"/>
      <c r="C6" s="180"/>
      <c r="D6" s="155"/>
      <c r="E6" s="6" t="s">
        <v>117</v>
      </c>
      <c r="F6" s="167"/>
      <c r="G6" s="167"/>
      <c r="H6" s="167"/>
      <c r="I6" s="167"/>
      <c r="J6" s="7">
        <v>96</v>
      </c>
      <c r="K6" s="162"/>
      <c r="L6" s="6" t="s">
        <v>117</v>
      </c>
      <c r="M6" s="167"/>
      <c r="N6" s="167"/>
      <c r="O6" s="167"/>
      <c r="P6" s="167"/>
      <c r="Q6" s="8">
        <f>VLOOKUP(L6,перечень!$B$3:$C$152,2,FALSE)</f>
        <v>61.85</v>
      </c>
      <c r="R6" s="162"/>
      <c r="S6" s="7">
        <f t="shared" si="0"/>
        <v>96</v>
      </c>
      <c r="T6" s="9">
        <f t="shared" ref="T6:T16" si="1">Q6/1000*S6</f>
        <v>5.9375999999999998</v>
      </c>
      <c r="U6" s="203"/>
      <c r="V6" s="217"/>
      <c r="W6" s="209"/>
    </row>
    <row r="7" spans="1:23" s="27" customFormat="1" x14ac:dyDescent="0.25">
      <c r="A7" s="171"/>
      <c r="B7" s="186"/>
      <c r="C7" s="180"/>
      <c r="D7" s="155"/>
      <c r="E7" s="6" t="s">
        <v>323</v>
      </c>
      <c r="F7" s="167"/>
      <c r="G7" s="167"/>
      <c r="H7" s="167"/>
      <c r="I7" s="167"/>
      <c r="J7" s="7">
        <v>4</v>
      </c>
      <c r="K7" s="162"/>
      <c r="L7" s="6" t="s">
        <v>123</v>
      </c>
      <c r="M7" s="167"/>
      <c r="N7" s="167"/>
      <c r="O7" s="167"/>
      <c r="P7" s="167"/>
      <c r="Q7" s="8">
        <f>VLOOKUP(L7,перечень!$B$3:$C$152,2,FALSE)</f>
        <v>735</v>
      </c>
      <c r="R7" s="162"/>
      <c r="S7" s="7">
        <f t="shared" si="0"/>
        <v>4</v>
      </c>
      <c r="T7" s="9">
        <f t="shared" si="1"/>
        <v>2.94</v>
      </c>
      <c r="U7" s="203"/>
      <c r="V7" s="217"/>
      <c r="W7" s="209"/>
    </row>
    <row r="8" spans="1:23" s="27" customFormat="1" x14ac:dyDescent="0.25">
      <c r="A8" s="171"/>
      <c r="B8" s="186"/>
      <c r="C8" s="180"/>
      <c r="D8" s="155"/>
      <c r="E8" s="6" t="s">
        <v>137</v>
      </c>
      <c r="F8" s="167"/>
      <c r="G8" s="167"/>
      <c r="H8" s="167"/>
      <c r="I8" s="167"/>
      <c r="J8" s="7">
        <v>1</v>
      </c>
      <c r="K8" s="162"/>
      <c r="L8" s="6" t="s">
        <v>137</v>
      </c>
      <c r="M8" s="167"/>
      <c r="N8" s="167"/>
      <c r="O8" s="167"/>
      <c r="P8" s="167"/>
      <c r="Q8" s="8">
        <f>VLOOKUP(L8,перечень!$B$3:$C$152,2,FALSE)</f>
        <v>16</v>
      </c>
      <c r="R8" s="162"/>
      <c r="S8" s="7">
        <f t="shared" si="0"/>
        <v>1</v>
      </c>
      <c r="T8" s="9">
        <f t="shared" si="1"/>
        <v>1.6E-2</v>
      </c>
      <c r="U8" s="203"/>
      <c r="V8" s="217"/>
      <c r="W8" s="209"/>
    </row>
    <row r="9" spans="1:23" s="27" customFormat="1" x14ac:dyDescent="0.25">
      <c r="A9" s="171"/>
      <c r="B9" s="186"/>
      <c r="C9" s="180"/>
      <c r="D9" s="155"/>
      <c r="E9" s="6"/>
      <c r="F9" s="167"/>
      <c r="G9" s="167"/>
      <c r="H9" s="167"/>
      <c r="I9" s="167"/>
      <c r="J9" s="7"/>
      <c r="K9" s="162"/>
      <c r="L9" s="6"/>
      <c r="M9" s="167"/>
      <c r="N9" s="167"/>
      <c r="O9" s="167"/>
      <c r="P9" s="167"/>
      <c r="Q9" s="8">
        <f>VLOOKUP(L9,перечень!$B$3:$C$152,2,FALSE)</f>
        <v>0</v>
      </c>
      <c r="R9" s="162"/>
      <c r="S9" s="7">
        <f t="shared" si="0"/>
        <v>0</v>
      </c>
      <c r="T9" s="9">
        <f t="shared" si="1"/>
        <v>0</v>
      </c>
      <c r="U9" s="203"/>
      <c r="V9" s="217"/>
      <c r="W9" s="209"/>
    </row>
    <row r="10" spans="1:23" s="27" customFormat="1" ht="15.75" thickBot="1" x14ac:dyDescent="0.3">
      <c r="A10" s="171"/>
      <c r="B10" s="186"/>
      <c r="C10" s="181"/>
      <c r="D10" s="156"/>
      <c r="E10" s="10"/>
      <c r="F10" s="168"/>
      <c r="G10" s="168"/>
      <c r="H10" s="168"/>
      <c r="I10" s="168"/>
      <c r="J10" s="11"/>
      <c r="K10" s="163"/>
      <c r="L10" s="6">
        <v>0</v>
      </c>
      <c r="M10" s="168"/>
      <c r="N10" s="168"/>
      <c r="O10" s="168"/>
      <c r="P10" s="168"/>
      <c r="Q10" s="12">
        <f>VLOOKUP(L10,перечень!$B$3:$C$152,2,FALSE)</f>
        <v>0</v>
      </c>
      <c r="R10" s="163"/>
      <c r="S10" s="11">
        <f t="shared" si="0"/>
        <v>0</v>
      </c>
      <c r="T10" s="13">
        <f t="shared" si="1"/>
        <v>0</v>
      </c>
      <c r="U10" s="204"/>
      <c r="V10" s="217"/>
      <c r="W10" s="209"/>
    </row>
    <row r="11" spans="1:23" s="27" customFormat="1" ht="15.75" thickTop="1" x14ac:dyDescent="0.25">
      <c r="A11" s="171"/>
      <c r="B11" s="186"/>
      <c r="C11" s="179" t="s">
        <v>358</v>
      </c>
      <c r="D11" s="154" t="s">
        <v>466</v>
      </c>
      <c r="E11" s="2" t="s">
        <v>138</v>
      </c>
      <c r="F11" s="166">
        <v>0.2</v>
      </c>
      <c r="G11" s="166">
        <v>0</v>
      </c>
      <c r="H11" s="166">
        <v>6.4</v>
      </c>
      <c r="I11" s="166">
        <f>(F11*4)+(G11*9)+(H11*4)</f>
        <v>26.400000000000002</v>
      </c>
      <c r="J11" s="3">
        <v>7</v>
      </c>
      <c r="K11" s="161">
        <v>200</v>
      </c>
      <c r="L11" s="2" t="s">
        <v>138</v>
      </c>
      <c r="M11" s="166">
        <f>$R$11/$K$11*F11</f>
        <v>0.2</v>
      </c>
      <c r="N11" s="166">
        <f>$R$11/$K$11*G11</f>
        <v>0</v>
      </c>
      <c r="O11" s="166">
        <f>$R$11/$K$11*H11</f>
        <v>6.4</v>
      </c>
      <c r="P11" s="166">
        <f>(M11*4)+(N11*9)+(O11*4)</f>
        <v>26.400000000000002</v>
      </c>
      <c r="Q11" s="4">
        <f>VLOOKUP(L11,перечень!$B$3:$C$152,2,FALSE)</f>
        <v>95</v>
      </c>
      <c r="R11" s="161">
        <v>200</v>
      </c>
      <c r="S11" s="3">
        <f t="shared" ref="S11:S16" si="2">$R$11*J11/$K$11</f>
        <v>7</v>
      </c>
      <c r="T11" s="5">
        <f>Q11/1000*S11</f>
        <v>0.66500000000000004</v>
      </c>
      <c r="U11" s="202">
        <f>SUM(T11:T16)</f>
        <v>1.2050000000000001</v>
      </c>
      <c r="V11" s="217"/>
      <c r="W11" s="209"/>
    </row>
    <row r="12" spans="1:23" s="27" customFormat="1" x14ac:dyDescent="0.25">
      <c r="A12" s="171"/>
      <c r="B12" s="186"/>
      <c r="C12" s="180"/>
      <c r="D12" s="155"/>
      <c r="E12" s="6" t="s">
        <v>209</v>
      </c>
      <c r="F12" s="167"/>
      <c r="G12" s="167"/>
      <c r="H12" s="167"/>
      <c r="I12" s="167"/>
      <c r="J12" s="7">
        <v>1</v>
      </c>
      <c r="K12" s="162"/>
      <c r="L12" s="6" t="s">
        <v>141</v>
      </c>
      <c r="M12" s="167"/>
      <c r="N12" s="167"/>
      <c r="O12" s="167"/>
      <c r="P12" s="167"/>
      <c r="Q12" s="8">
        <f>VLOOKUP(L12,перечень!$B$3:$C$152,2,FALSE)</f>
        <v>540</v>
      </c>
      <c r="R12" s="162"/>
      <c r="S12" s="7">
        <f t="shared" si="2"/>
        <v>1</v>
      </c>
      <c r="T12" s="9">
        <f t="shared" si="1"/>
        <v>0.54</v>
      </c>
      <c r="U12" s="203"/>
      <c r="V12" s="217"/>
      <c r="W12" s="209"/>
    </row>
    <row r="13" spans="1:23" s="27" customFormat="1" x14ac:dyDescent="0.25">
      <c r="A13" s="171"/>
      <c r="B13" s="186"/>
      <c r="C13" s="180"/>
      <c r="D13" s="155"/>
      <c r="E13" s="6"/>
      <c r="F13" s="167"/>
      <c r="G13" s="167"/>
      <c r="H13" s="167"/>
      <c r="I13" s="167"/>
      <c r="J13" s="7"/>
      <c r="K13" s="162"/>
      <c r="L13" s="6"/>
      <c r="M13" s="167"/>
      <c r="N13" s="167"/>
      <c r="O13" s="167"/>
      <c r="P13" s="167"/>
      <c r="Q13" s="8">
        <f>VLOOKUP(L13,перечень!$B$3:$C$152,2,FALSE)</f>
        <v>0</v>
      </c>
      <c r="R13" s="162"/>
      <c r="S13" s="7">
        <f t="shared" si="2"/>
        <v>0</v>
      </c>
      <c r="T13" s="9">
        <f t="shared" si="1"/>
        <v>0</v>
      </c>
      <c r="U13" s="203"/>
      <c r="V13" s="217"/>
      <c r="W13" s="209"/>
    </row>
    <row r="14" spans="1:23" s="27" customFormat="1" x14ac:dyDescent="0.25">
      <c r="A14" s="171"/>
      <c r="B14" s="186"/>
      <c r="C14" s="180"/>
      <c r="D14" s="155"/>
      <c r="E14" s="6"/>
      <c r="F14" s="167"/>
      <c r="G14" s="167"/>
      <c r="H14" s="167"/>
      <c r="I14" s="167"/>
      <c r="J14" s="7"/>
      <c r="K14" s="162"/>
      <c r="L14" s="6">
        <v>0</v>
      </c>
      <c r="M14" s="167"/>
      <c r="N14" s="167"/>
      <c r="O14" s="167"/>
      <c r="P14" s="167"/>
      <c r="Q14" s="8">
        <f>VLOOKUP(L14,перечень!$B$3:$C$152,2,FALSE)</f>
        <v>0</v>
      </c>
      <c r="R14" s="162"/>
      <c r="S14" s="7">
        <f t="shared" si="2"/>
        <v>0</v>
      </c>
      <c r="T14" s="9">
        <f t="shared" si="1"/>
        <v>0</v>
      </c>
      <c r="U14" s="203"/>
      <c r="V14" s="217"/>
      <c r="W14" s="209"/>
    </row>
    <row r="15" spans="1:23" s="27" customFormat="1" x14ac:dyDescent="0.25">
      <c r="A15" s="171"/>
      <c r="B15" s="186"/>
      <c r="C15" s="180"/>
      <c r="D15" s="155"/>
      <c r="E15" s="6"/>
      <c r="F15" s="167"/>
      <c r="G15" s="167"/>
      <c r="H15" s="167"/>
      <c r="I15" s="167"/>
      <c r="J15" s="7"/>
      <c r="K15" s="162"/>
      <c r="L15" s="6">
        <v>0</v>
      </c>
      <c r="M15" s="167"/>
      <c r="N15" s="167"/>
      <c r="O15" s="167"/>
      <c r="P15" s="167"/>
      <c r="Q15" s="8">
        <f>VLOOKUP(L15,перечень!$B$3:$C$152,2,FALSE)</f>
        <v>0</v>
      </c>
      <c r="R15" s="162"/>
      <c r="S15" s="7">
        <f t="shared" si="2"/>
        <v>0</v>
      </c>
      <c r="T15" s="9">
        <f t="shared" si="1"/>
        <v>0</v>
      </c>
      <c r="U15" s="203"/>
      <c r="V15" s="217"/>
      <c r="W15" s="209"/>
    </row>
    <row r="16" spans="1:23" s="27" customFormat="1" ht="15.75" thickBot="1" x14ac:dyDescent="0.3">
      <c r="A16" s="171"/>
      <c r="B16" s="186"/>
      <c r="C16" s="181"/>
      <c r="D16" s="156"/>
      <c r="E16" s="10"/>
      <c r="F16" s="168"/>
      <c r="G16" s="168"/>
      <c r="H16" s="168"/>
      <c r="I16" s="168"/>
      <c r="J16" s="11"/>
      <c r="K16" s="163"/>
      <c r="L16" s="10">
        <v>0</v>
      </c>
      <c r="M16" s="168"/>
      <c r="N16" s="168"/>
      <c r="O16" s="168"/>
      <c r="P16" s="168"/>
      <c r="Q16" s="12">
        <f>VLOOKUP(L16,перечень!$B$3:$C$152,2,FALSE)</f>
        <v>0</v>
      </c>
      <c r="R16" s="163"/>
      <c r="S16" s="11">
        <f t="shared" si="2"/>
        <v>0</v>
      </c>
      <c r="T16" s="13">
        <f t="shared" si="1"/>
        <v>0</v>
      </c>
      <c r="U16" s="204"/>
      <c r="V16" s="217"/>
      <c r="W16" s="209"/>
    </row>
    <row r="17" spans="1:23" s="27" customFormat="1" ht="16.5" thickTop="1" thickBot="1" x14ac:dyDescent="0.3">
      <c r="A17" s="171"/>
      <c r="B17" s="186"/>
      <c r="C17" s="14"/>
      <c r="D17" s="31"/>
      <c r="E17" s="15"/>
      <c r="F17" s="42"/>
      <c r="G17" s="42"/>
      <c r="H17" s="42"/>
      <c r="I17" s="42">
        <f>(F17*4)+(G17*9)+(H17*4)</f>
        <v>0</v>
      </c>
      <c r="J17" s="16">
        <v>100</v>
      </c>
      <c r="K17" s="17">
        <v>100</v>
      </c>
      <c r="L17" s="15"/>
      <c r="M17" s="42">
        <f>$R$17/$K$17*F17</f>
        <v>0</v>
      </c>
      <c r="N17" s="42">
        <f>$R$17/$K$17*G17</f>
        <v>0</v>
      </c>
      <c r="O17" s="42">
        <f>$R$17/$K$17*H17</f>
        <v>0</v>
      </c>
      <c r="P17" s="42">
        <f>(M17*4)+(N17*9)+(O17*4)</f>
        <v>0</v>
      </c>
      <c r="Q17" s="18">
        <f>VLOOKUP(L17,перечень!$B$3:$C$152,2,FALSE)</f>
        <v>0</v>
      </c>
      <c r="R17" s="17">
        <v>0</v>
      </c>
      <c r="S17" s="16">
        <f>$R$17*J17/$K$17</f>
        <v>0</v>
      </c>
      <c r="T17" s="19">
        <f>Q17/1000*S17</f>
        <v>0</v>
      </c>
      <c r="U17" s="43">
        <f>SUM(T17)</f>
        <v>0</v>
      </c>
      <c r="V17" s="217"/>
      <c r="W17" s="209"/>
    </row>
    <row r="18" spans="1:23" s="27" customFormat="1" ht="46.5" thickTop="1" thickBot="1" x14ac:dyDescent="0.3">
      <c r="A18" s="171"/>
      <c r="B18" s="186"/>
      <c r="C18" s="14" t="s">
        <v>279</v>
      </c>
      <c r="D18" s="54" t="s">
        <v>467</v>
      </c>
      <c r="E18" s="15" t="s">
        <v>160</v>
      </c>
      <c r="F18" s="42">
        <v>3.51</v>
      </c>
      <c r="G18" s="42">
        <v>4.5</v>
      </c>
      <c r="H18" s="42">
        <v>0</v>
      </c>
      <c r="I18" s="42">
        <f t="shared" ref="I18:I19" si="3">(F18*4)+(G18*9)+(H18*4)</f>
        <v>54.54</v>
      </c>
      <c r="J18" s="16">
        <v>16.5</v>
      </c>
      <c r="K18" s="17">
        <v>15</v>
      </c>
      <c r="L18" s="15" t="s">
        <v>160</v>
      </c>
      <c r="M18" s="42">
        <f>$R$18/$K$18*F18</f>
        <v>4.68</v>
      </c>
      <c r="N18" s="42">
        <f>$R$18/$K$18*G18</f>
        <v>6</v>
      </c>
      <c r="O18" s="42">
        <f>$R$18/$K$18*H18</f>
        <v>0</v>
      </c>
      <c r="P18" s="42">
        <f t="shared" ref="P18" si="4">(M18*4)+(N18*9)+(O18*4)</f>
        <v>72.72</v>
      </c>
      <c r="Q18" s="18">
        <f>VLOOKUP(L18,перечень!$B$3:$C$152,2,FALSE)</f>
        <v>615</v>
      </c>
      <c r="R18" s="17">
        <v>20</v>
      </c>
      <c r="S18" s="16">
        <f>$R$18*J18/$K$18</f>
        <v>22</v>
      </c>
      <c r="T18" s="19">
        <f t="shared" ref="T18:T85" si="5">Q18/1000*S18</f>
        <v>13.53</v>
      </c>
      <c r="U18" s="43">
        <f>SUM(T18)</f>
        <v>13.53</v>
      </c>
      <c r="V18" s="217"/>
      <c r="W18" s="209"/>
    </row>
    <row r="19" spans="1:23" s="27" customFormat="1" ht="15.75" thickTop="1" x14ac:dyDescent="0.25">
      <c r="A19" s="171"/>
      <c r="B19" s="186"/>
      <c r="C19" s="240" t="s">
        <v>499</v>
      </c>
      <c r="D19" s="221" t="s">
        <v>205</v>
      </c>
      <c r="E19" s="2" t="s">
        <v>208</v>
      </c>
      <c r="F19" s="166">
        <v>0.26</v>
      </c>
      <c r="G19" s="166">
        <v>0.17</v>
      </c>
      <c r="H19" s="166">
        <v>11.41</v>
      </c>
      <c r="I19" s="166">
        <f t="shared" si="3"/>
        <v>48.21</v>
      </c>
      <c r="J19" s="3">
        <v>100</v>
      </c>
      <c r="K19" s="199">
        <v>100</v>
      </c>
      <c r="L19" s="6" t="s">
        <v>102</v>
      </c>
      <c r="M19" s="166">
        <f>$R$19/$K$19*F19</f>
        <v>0.26</v>
      </c>
      <c r="N19" s="166">
        <f>$R$19/$K$19*G19</f>
        <v>0.17</v>
      </c>
      <c r="O19" s="166">
        <f>$R$19/$K$19*H19</f>
        <v>11.41</v>
      </c>
      <c r="P19" s="166">
        <f>(M19*4)+(N19*9)+(O19*4)</f>
        <v>48.21</v>
      </c>
      <c r="Q19" s="4">
        <f>VLOOKUP(L19,перечень!$B$3:$C$152,2,FALSE)</f>
        <v>170</v>
      </c>
      <c r="R19" s="161">
        <v>100</v>
      </c>
      <c r="S19" s="3">
        <f>$R$19*J19/$K$19</f>
        <v>100</v>
      </c>
      <c r="T19" s="5">
        <f t="shared" si="5"/>
        <v>17</v>
      </c>
      <c r="U19" s="202">
        <f>SUM(T19:T21)</f>
        <v>17</v>
      </c>
      <c r="V19" s="217"/>
      <c r="W19" s="209"/>
    </row>
    <row r="20" spans="1:23" s="27" customFormat="1" x14ac:dyDescent="0.25">
      <c r="A20" s="171"/>
      <c r="B20" s="186"/>
      <c r="C20" s="241"/>
      <c r="D20" s="222"/>
      <c r="E20" s="6"/>
      <c r="F20" s="167"/>
      <c r="G20" s="167"/>
      <c r="H20" s="167"/>
      <c r="I20" s="167"/>
      <c r="J20" s="7">
        <v>10</v>
      </c>
      <c r="K20" s="200"/>
      <c r="L20" s="6">
        <v>0</v>
      </c>
      <c r="M20" s="167"/>
      <c r="N20" s="167"/>
      <c r="O20" s="167"/>
      <c r="P20" s="167"/>
      <c r="Q20" s="8">
        <f>VLOOKUP(L20,перечень!$B$3:$C$152,2,FALSE)</f>
        <v>0</v>
      </c>
      <c r="R20" s="162"/>
      <c r="S20" s="7">
        <f>$R$19*J20/$K$19</f>
        <v>10</v>
      </c>
      <c r="T20" s="9">
        <f t="shared" si="5"/>
        <v>0</v>
      </c>
      <c r="U20" s="203"/>
      <c r="V20" s="217"/>
      <c r="W20" s="209"/>
    </row>
    <row r="21" spans="1:23" s="27" customFormat="1" ht="15.75" thickBot="1" x14ac:dyDescent="0.3">
      <c r="A21" s="171"/>
      <c r="B21" s="186"/>
      <c r="C21" s="242"/>
      <c r="D21" s="223"/>
      <c r="E21" s="10"/>
      <c r="F21" s="168"/>
      <c r="G21" s="168"/>
      <c r="H21" s="168"/>
      <c r="I21" s="168"/>
      <c r="J21" s="11">
        <v>10</v>
      </c>
      <c r="K21" s="201"/>
      <c r="L21" s="10">
        <v>0</v>
      </c>
      <c r="M21" s="168"/>
      <c r="N21" s="168"/>
      <c r="O21" s="168"/>
      <c r="P21" s="168"/>
      <c r="Q21" s="12">
        <f>VLOOKUP(L21,перечень!$B$3:$C$152,2,FALSE)</f>
        <v>0</v>
      </c>
      <c r="R21" s="163"/>
      <c r="S21" s="11">
        <f>$R$19*J21/$K$19</f>
        <v>10</v>
      </c>
      <c r="T21" s="13">
        <f t="shared" si="5"/>
        <v>0</v>
      </c>
      <c r="U21" s="204"/>
      <c r="V21" s="217"/>
      <c r="W21" s="209"/>
    </row>
    <row r="22" spans="1:23" s="27" customFormat="1" ht="16.5" thickTop="1" thickBot="1" x14ac:dyDescent="0.3">
      <c r="A22" s="171"/>
      <c r="B22" s="186"/>
      <c r="C22" s="14" t="s">
        <v>204</v>
      </c>
      <c r="D22" s="31" t="s">
        <v>205</v>
      </c>
      <c r="E22" s="15" t="s">
        <v>204</v>
      </c>
      <c r="F22" s="42">
        <v>8.1</v>
      </c>
      <c r="G22" s="42">
        <v>3.4</v>
      </c>
      <c r="H22" s="42">
        <v>42.2</v>
      </c>
      <c r="I22" s="42">
        <f>(F22*4)+(G22*9)+(H22*4)</f>
        <v>231.8</v>
      </c>
      <c r="J22" s="16">
        <v>100</v>
      </c>
      <c r="K22" s="17">
        <v>100</v>
      </c>
      <c r="L22" s="6" t="s">
        <v>125</v>
      </c>
      <c r="M22" s="42">
        <f>$R$22/$K$22*F22</f>
        <v>2.9159999999999999</v>
      </c>
      <c r="N22" s="42">
        <f>$R$22/$K$22*G22</f>
        <v>1.224</v>
      </c>
      <c r="O22" s="42">
        <f>$R$22/$K$22*H22</f>
        <v>15.192</v>
      </c>
      <c r="P22" s="42">
        <f>(M22*4)+(N22*9)+(O22*4)</f>
        <v>83.448000000000008</v>
      </c>
      <c r="Q22" s="18">
        <f>VLOOKUP(L22,перечень!$B$3:$C$152,2,FALSE)</f>
        <v>88</v>
      </c>
      <c r="R22" s="17">
        <v>36</v>
      </c>
      <c r="S22" s="16">
        <f>$R$22*J22/$K$22</f>
        <v>36</v>
      </c>
      <c r="T22" s="19">
        <f t="shared" si="5"/>
        <v>3.1679999999999997</v>
      </c>
      <c r="U22" s="43">
        <f>SUM(T22)</f>
        <v>3.1679999999999997</v>
      </c>
      <c r="V22" s="217"/>
      <c r="W22" s="209"/>
    </row>
    <row r="23" spans="1:23" s="27" customFormat="1" ht="16.5" thickTop="1" thickBot="1" x14ac:dyDescent="0.3">
      <c r="A23" s="171"/>
      <c r="B23" s="187"/>
      <c r="C23" s="14" t="s">
        <v>124</v>
      </c>
      <c r="D23" s="31" t="s">
        <v>205</v>
      </c>
      <c r="E23" s="15" t="s">
        <v>206</v>
      </c>
      <c r="F23" s="42">
        <v>6.6</v>
      </c>
      <c r="G23" s="42">
        <v>5.2</v>
      </c>
      <c r="H23" s="42">
        <v>39.799999999999997</v>
      </c>
      <c r="I23" s="42">
        <f>(F23*4)+(G23*9)+(H23*4)</f>
        <v>232.39999999999998</v>
      </c>
      <c r="J23" s="16">
        <v>100</v>
      </c>
      <c r="K23" s="17">
        <v>100</v>
      </c>
      <c r="L23" s="15" t="s">
        <v>124</v>
      </c>
      <c r="M23" s="42">
        <f>$R$23/$K$23*F23</f>
        <v>3.3</v>
      </c>
      <c r="N23" s="42">
        <f>$R$23/$K$23*G23</f>
        <v>2.6</v>
      </c>
      <c r="O23" s="42">
        <f>$R$23/$K$23*H23</f>
        <v>19.899999999999999</v>
      </c>
      <c r="P23" s="42">
        <f>(M23*4)+(N23*9)+(O23*4)</f>
        <v>116.19999999999999</v>
      </c>
      <c r="Q23" s="18">
        <f>VLOOKUP(L23,перечень!$B$3:$C$152,2,FALSE)</f>
        <v>67.28</v>
      </c>
      <c r="R23" s="17">
        <v>50</v>
      </c>
      <c r="S23" s="16">
        <f>$R$23*J23/$K$23</f>
        <v>50</v>
      </c>
      <c r="T23" s="19">
        <f t="shared" si="5"/>
        <v>3.3640000000000003</v>
      </c>
      <c r="U23" s="43">
        <f t="shared" ref="U23:U25" si="6">SUM(T23)</f>
        <v>3.3640000000000003</v>
      </c>
      <c r="V23" s="214"/>
      <c r="W23" s="210"/>
    </row>
    <row r="24" spans="1:23" s="27" customFormat="1" ht="16.5" thickTop="1" thickBot="1" x14ac:dyDescent="0.3">
      <c r="A24" s="171"/>
      <c r="B24" s="188" t="s">
        <v>80</v>
      </c>
      <c r="C24" s="14" t="s">
        <v>299</v>
      </c>
      <c r="D24" s="31" t="s">
        <v>205</v>
      </c>
      <c r="E24" s="15" t="s">
        <v>298</v>
      </c>
      <c r="F24" s="42">
        <v>0</v>
      </c>
      <c r="G24" s="42">
        <v>0</v>
      </c>
      <c r="H24" s="42">
        <v>0</v>
      </c>
      <c r="I24" s="42">
        <f>(F24*4)+(G24*9)+(H24*4)</f>
        <v>0</v>
      </c>
      <c r="J24" s="16">
        <v>100</v>
      </c>
      <c r="K24" s="17">
        <v>100</v>
      </c>
      <c r="L24" s="15" t="s">
        <v>298</v>
      </c>
      <c r="M24" s="42">
        <f>$R$24/$K$24*F24</f>
        <v>0</v>
      </c>
      <c r="N24" s="42">
        <f>$R$24/$K$24*G24</f>
        <v>0</v>
      </c>
      <c r="O24" s="42">
        <f>$R$24/$K$24*H24</f>
        <v>0</v>
      </c>
      <c r="P24" s="42">
        <f>(M24*4)+(N24*9)+(O24*4)</f>
        <v>0</v>
      </c>
      <c r="Q24" s="18">
        <f>VLOOKUP(L24,перечень!$B$3:$C$152,2,FALSE)</f>
        <v>14.76</v>
      </c>
      <c r="R24" s="17">
        <v>200</v>
      </c>
      <c r="S24" s="16">
        <f>$R$24*J24/$K$24</f>
        <v>200</v>
      </c>
      <c r="T24" s="19">
        <f t="shared" si="5"/>
        <v>2.952</v>
      </c>
      <c r="U24" s="43">
        <f t="shared" si="6"/>
        <v>2.952</v>
      </c>
      <c r="V24" s="213">
        <f>SUM(U24:U25)</f>
        <v>2.952</v>
      </c>
      <c r="W24" s="208">
        <f>SUM(P24:P25)</f>
        <v>0</v>
      </c>
    </row>
    <row r="25" spans="1:23" s="27" customFormat="1" ht="16.5" thickTop="1" thickBot="1" x14ac:dyDescent="0.3">
      <c r="A25" s="171"/>
      <c r="B25" s="189"/>
      <c r="C25" s="14" t="s">
        <v>4</v>
      </c>
      <c r="D25" s="31"/>
      <c r="E25" s="15"/>
      <c r="F25" s="42"/>
      <c r="G25" s="42"/>
      <c r="H25" s="42"/>
      <c r="I25" s="42">
        <f>(F25*4)+(G25*9)+(H25*4)</f>
        <v>0</v>
      </c>
      <c r="J25" s="16">
        <v>50</v>
      </c>
      <c r="K25" s="17">
        <v>50</v>
      </c>
      <c r="L25" s="15">
        <v>0</v>
      </c>
      <c r="M25" s="42">
        <f>$R$25/$K$25*F25</f>
        <v>0</v>
      </c>
      <c r="N25" s="42">
        <f>$R$25/$K$25*G25</f>
        <v>0</v>
      </c>
      <c r="O25" s="42">
        <f>$R$25/$K$25*H25</f>
        <v>0</v>
      </c>
      <c r="P25" s="42">
        <f>(M25*4)+(N25*9)+(O25*4)</f>
        <v>0</v>
      </c>
      <c r="Q25" s="18">
        <f>VLOOKUP(L25,перечень!$B$3:$C$152,2,FALSE)</f>
        <v>0</v>
      </c>
      <c r="R25" s="17">
        <v>0</v>
      </c>
      <c r="S25" s="16">
        <f>$R$25*J25/$K$25</f>
        <v>0</v>
      </c>
      <c r="T25" s="19">
        <f t="shared" si="5"/>
        <v>0</v>
      </c>
      <c r="U25" s="43">
        <f t="shared" si="6"/>
        <v>0</v>
      </c>
      <c r="V25" s="214"/>
      <c r="W25" s="210"/>
    </row>
    <row r="26" spans="1:23" s="27" customFormat="1" ht="15.75" thickTop="1" x14ac:dyDescent="0.25">
      <c r="A26" s="171"/>
      <c r="B26" s="185" t="s">
        <v>79</v>
      </c>
      <c r="C26" s="179" t="s">
        <v>468</v>
      </c>
      <c r="D26" s="154" t="s">
        <v>469</v>
      </c>
      <c r="E26" s="2" t="s">
        <v>470</v>
      </c>
      <c r="F26" s="166">
        <v>1.5</v>
      </c>
      <c r="G26" s="166">
        <v>0.6</v>
      </c>
      <c r="H26" s="166">
        <v>8.5</v>
      </c>
      <c r="I26" s="166">
        <f t="shared" ref="I26:I50" si="7">(F26*4)+(G26*9)+(H26*4)</f>
        <v>45.4</v>
      </c>
      <c r="J26" s="3">
        <v>68</v>
      </c>
      <c r="K26" s="161">
        <v>100</v>
      </c>
      <c r="L26" s="2" t="s">
        <v>470</v>
      </c>
      <c r="M26" s="166">
        <f>$R$26/$K$26*F26</f>
        <v>1.5</v>
      </c>
      <c r="N26" s="166">
        <f>$R$26/$K$26*G26</f>
        <v>0.6</v>
      </c>
      <c r="O26" s="166">
        <f>$R$26/$K$26*H26</f>
        <v>8.5</v>
      </c>
      <c r="P26" s="166">
        <f t="shared" ref="P26" si="8">(M26*4)+(N26*9)+(O26*4)</f>
        <v>45.4</v>
      </c>
      <c r="Q26" s="4">
        <f>VLOOKUP(L26,перечень!$B$3:$C$152,2,FALSE)</f>
        <v>67</v>
      </c>
      <c r="R26" s="161">
        <v>100</v>
      </c>
      <c r="S26" s="3">
        <f>$R$26*J26/$K$26</f>
        <v>68</v>
      </c>
      <c r="T26" s="5">
        <f t="shared" si="5"/>
        <v>4.556</v>
      </c>
      <c r="U26" s="202">
        <f>SUM(T26:T32)</f>
        <v>16.085999999999999</v>
      </c>
      <c r="V26" s="213">
        <f>SUM(U26:U59)</f>
        <v>90.413762500000018</v>
      </c>
      <c r="W26" s="208">
        <f>SUM(P26:P59)</f>
        <v>876.19800000000009</v>
      </c>
    </row>
    <row r="27" spans="1:23" s="27" customFormat="1" x14ac:dyDescent="0.25">
      <c r="A27" s="171"/>
      <c r="B27" s="186"/>
      <c r="C27" s="180"/>
      <c r="D27" s="155"/>
      <c r="E27" s="6" t="s">
        <v>471</v>
      </c>
      <c r="F27" s="167"/>
      <c r="G27" s="167"/>
      <c r="H27" s="167"/>
      <c r="I27" s="167"/>
      <c r="J27" s="7">
        <v>30</v>
      </c>
      <c r="K27" s="162"/>
      <c r="L27" s="6" t="s">
        <v>102</v>
      </c>
      <c r="M27" s="167"/>
      <c r="N27" s="167"/>
      <c r="O27" s="167"/>
      <c r="P27" s="167"/>
      <c r="Q27" s="8">
        <f>VLOOKUP(L27,перечень!$B$3:$C$152,2,FALSE)</f>
        <v>170</v>
      </c>
      <c r="R27" s="162"/>
      <c r="S27" s="7">
        <f>$R$26*J27/$K$26</f>
        <v>30</v>
      </c>
      <c r="T27" s="9">
        <f t="shared" si="5"/>
        <v>5.1000000000000005</v>
      </c>
      <c r="U27" s="203"/>
      <c r="V27" s="217"/>
      <c r="W27" s="209"/>
    </row>
    <row r="28" spans="1:23" s="27" customFormat="1" x14ac:dyDescent="0.25">
      <c r="A28" s="171"/>
      <c r="B28" s="186"/>
      <c r="C28" s="180"/>
      <c r="D28" s="155"/>
      <c r="E28" s="6" t="s">
        <v>118</v>
      </c>
      <c r="F28" s="167"/>
      <c r="G28" s="167"/>
      <c r="H28" s="167"/>
      <c r="I28" s="167"/>
      <c r="J28" s="7">
        <v>20</v>
      </c>
      <c r="K28" s="162"/>
      <c r="L28" s="6" t="s">
        <v>118</v>
      </c>
      <c r="M28" s="167"/>
      <c r="N28" s="167"/>
      <c r="O28" s="167"/>
      <c r="P28" s="167"/>
      <c r="Q28" s="8">
        <f>VLOOKUP(L28,перечень!$B$3:$C$152,2,FALSE)</f>
        <v>321.5</v>
      </c>
      <c r="R28" s="162"/>
      <c r="S28" s="7">
        <f>$R$26*J28/$K$26</f>
        <v>20</v>
      </c>
      <c r="T28" s="9">
        <f t="shared" si="5"/>
        <v>6.43</v>
      </c>
      <c r="U28" s="203"/>
      <c r="V28" s="217"/>
      <c r="W28" s="209"/>
    </row>
    <row r="29" spans="1:23" s="27" customFormat="1" x14ac:dyDescent="0.25">
      <c r="A29" s="171"/>
      <c r="B29" s="186"/>
      <c r="C29" s="180"/>
      <c r="D29" s="155"/>
      <c r="E29" s="6"/>
      <c r="F29" s="167"/>
      <c r="G29" s="167"/>
      <c r="H29" s="167"/>
      <c r="I29" s="167"/>
      <c r="J29" s="7"/>
      <c r="K29" s="162"/>
      <c r="L29" s="6"/>
      <c r="M29" s="167"/>
      <c r="N29" s="167"/>
      <c r="O29" s="167"/>
      <c r="P29" s="167"/>
      <c r="Q29" s="8">
        <f>VLOOKUP(L29,перечень!$B$3:$C$152,2,FALSE)</f>
        <v>0</v>
      </c>
      <c r="R29" s="162"/>
      <c r="S29" s="7">
        <f t="shared" ref="S29:S32" si="9">$R$26*J29/$K$26</f>
        <v>0</v>
      </c>
      <c r="T29" s="9">
        <f t="shared" si="5"/>
        <v>0</v>
      </c>
      <c r="U29" s="203"/>
      <c r="V29" s="217"/>
      <c r="W29" s="209"/>
    </row>
    <row r="30" spans="1:23" s="27" customFormat="1" x14ac:dyDescent="0.25">
      <c r="A30" s="171"/>
      <c r="B30" s="186"/>
      <c r="C30" s="180"/>
      <c r="D30" s="155"/>
      <c r="E30" s="6"/>
      <c r="F30" s="167"/>
      <c r="G30" s="167"/>
      <c r="H30" s="167"/>
      <c r="I30" s="167"/>
      <c r="J30" s="7"/>
      <c r="K30" s="162"/>
      <c r="L30" s="6"/>
      <c r="M30" s="167"/>
      <c r="N30" s="167"/>
      <c r="O30" s="167"/>
      <c r="P30" s="167"/>
      <c r="Q30" s="8">
        <f>VLOOKUP(L30,перечень!$B$3:$C$152,2,FALSE)</f>
        <v>0</v>
      </c>
      <c r="R30" s="162"/>
      <c r="S30" s="7"/>
      <c r="T30" s="9">
        <f t="shared" si="5"/>
        <v>0</v>
      </c>
      <c r="U30" s="203"/>
      <c r="V30" s="217"/>
      <c r="W30" s="209"/>
    </row>
    <row r="31" spans="1:23" s="27" customFormat="1" x14ac:dyDescent="0.25">
      <c r="A31" s="171"/>
      <c r="B31" s="186"/>
      <c r="C31" s="180"/>
      <c r="D31" s="155"/>
      <c r="E31" s="6"/>
      <c r="F31" s="167"/>
      <c r="G31" s="167"/>
      <c r="H31" s="167"/>
      <c r="I31" s="167"/>
      <c r="J31" s="7"/>
      <c r="K31" s="162"/>
      <c r="L31" s="6"/>
      <c r="M31" s="167"/>
      <c r="N31" s="167"/>
      <c r="O31" s="167"/>
      <c r="P31" s="167"/>
      <c r="Q31" s="8">
        <f>VLOOKUP(L31,перечень!$B$3:$C$152,2,FALSE)</f>
        <v>0</v>
      </c>
      <c r="R31" s="162"/>
      <c r="S31" s="7">
        <f t="shared" si="9"/>
        <v>0</v>
      </c>
      <c r="T31" s="9">
        <f t="shared" si="5"/>
        <v>0</v>
      </c>
      <c r="U31" s="203"/>
      <c r="V31" s="217"/>
      <c r="W31" s="209"/>
    </row>
    <row r="32" spans="1:23" s="27" customFormat="1" ht="15.75" thickBot="1" x14ac:dyDescent="0.3">
      <c r="A32" s="171"/>
      <c r="B32" s="186"/>
      <c r="C32" s="181"/>
      <c r="D32" s="156"/>
      <c r="E32" s="10"/>
      <c r="F32" s="168"/>
      <c r="G32" s="168"/>
      <c r="H32" s="168"/>
      <c r="I32" s="168"/>
      <c r="J32" s="11"/>
      <c r="K32" s="163"/>
      <c r="L32" s="10"/>
      <c r="M32" s="168"/>
      <c r="N32" s="168"/>
      <c r="O32" s="168"/>
      <c r="P32" s="168"/>
      <c r="Q32" s="12">
        <f>VLOOKUP(L32,перечень!$B$3:$C$152,2,FALSE)</f>
        <v>0</v>
      </c>
      <c r="R32" s="163"/>
      <c r="S32" s="7">
        <f t="shared" si="9"/>
        <v>0</v>
      </c>
      <c r="T32" s="13">
        <f t="shared" si="5"/>
        <v>0</v>
      </c>
      <c r="U32" s="204"/>
      <c r="V32" s="217"/>
      <c r="W32" s="209"/>
    </row>
    <row r="33" spans="1:23" s="27" customFormat="1" ht="15.75" thickTop="1" x14ac:dyDescent="0.25">
      <c r="A33" s="171"/>
      <c r="B33" s="186"/>
      <c r="C33" s="179" t="s">
        <v>359</v>
      </c>
      <c r="D33" s="154" t="s">
        <v>360</v>
      </c>
      <c r="E33" s="2" t="s">
        <v>159</v>
      </c>
      <c r="F33" s="166">
        <v>12.6</v>
      </c>
      <c r="G33" s="166">
        <v>9.5</v>
      </c>
      <c r="H33" s="166">
        <v>105.1</v>
      </c>
      <c r="I33" s="166">
        <f>(F33*4)+(G33*9)+(H33*4)</f>
        <v>556.29999999999995</v>
      </c>
      <c r="J33" s="3">
        <v>40</v>
      </c>
      <c r="K33" s="161">
        <v>1000</v>
      </c>
      <c r="L33" s="2" t="s">
        <v>159</v>
      </c>
      <c r="M33" s="166">
        <f>$R$33/$K$33*F33</f>
        <v>3.15</v>
      </c>
      <c r="N33" s="166">
        <f>$R$33/$K$33*G33</f>
        <v>2.375</v>
      </c>
      <c r="O33" s="166">
        <f>$R$33/$K$33*H33</f>
        <v>26.274999999999999</v>
      </c>
      <c r="P33" s="166">
        <f>(M33*4)+(N33*9)+(O33*4)</f>
        <v>139.07499999999999</v>
      </c>
      <c r="Q33" s="4">
        <f>VLOOKUP(L33,перечень!$B$3:$C$152,2,FALSE)</f>
        <v>48</v>
      </c>
      <c r="R33" s="161">
        <v>250</v>
      </c>
      <c r="S33" s="3">
        <f t="shared" ref="S33:S38" si="10">$R$33*J33/$K$33</f>
        <v>10</v>
      </c>
      <c r="T33" s="5">
        <f t="shared" si="5"/>
        <v>0.48</v>
      </c>
      <c r="U33" s="202">
        <f>SUM(T33:T38)</f>
        <v>14.004000000000001</v>
      </c>
      <c r="V33" s="217"/>
      <c r="W33" s="209"/>
    </row>
    <row r="34" spans="1:23" s="27" customFormat="1" x14ac:dyDescent="0.25">
      <c r="A34" s="171"/>
      <c r="B34" s="186"/>
      <c r="C34" s="180"/>
      <c r="D34" s="155"/>
      <c r="E34" s="6" t="s">
        <v>97</v>
      </c>
      <c r="F34" s="167"/>
      <c r="G34" s="167"/>
      <c r="H34" s="167"/>
      <c r="I34" s="167"/>
      <c r="J34" s="7">
        <v>666.6</v>
      </c>
      <c r="K34" s="162"/>
      <c r="L34" s="6" t="s">
        <v>97</v>
      </c>
      <c r="M34" s="167"/>
      <c r="N34" s="167"/>
      <c r="O34" s="167"/>
      <c r="P34" s="167"/>
      <c r="Q34" s="8">
        <f>VLOOKUP(L34,перечень!$B$3:$C$152,2,FALSE)</f>
        <v>70</v>
      </c>
      <c r="R34" s="162"/>
      <c r="S34" s="7">
        <f t="shared" si="10"/>
        <v>166.65</v>
      </c>
      <c r="T34" s="9">
        <f t="shared" si="5"/>
        <v>11.665500000000002</v>
      </c>
      <c r="U34" s="203"/>
      <c r="V34" s="217"/>
      <c r="W34" s="209"/>
    </row>
    <row r="35" spans="1:23" s="27" customFormat="1" x14ac:dyDescent="0.25">
      <c r="A35" s="171"/>
      <c r="B35" s="186"/>
      <c r="C35" s="180"/>
      <c r="D35" s="155"/>
      <c r="E35" s="6" t="s">
        <v>99</v>
      </c>
      <c r="F35" s="167"/>
      <c r="G35" s="167"/>
      <c r="H35" s="167"/>
      <c r="I35" s="167"/>
      <c r="J35" s="7">
        <v>53</v>
      </c>
      <c r="K35" s="162"/>
      <c r="L35" s="6" t="s">
        <v>99</v>
      </c>
      <c r="M35" s="167"/>
      <c r="N35" s="167"/>
      <c r="O35" s="167"/>
      <c r="P35" s="167"/>
      <c r="Q35" s="8">
        <f>VLOOKUP(L35,перечень!$B$3:$C$152,2,FALSE)</f>
        <v>60</v>
      </c>
      <c r="R35" s="162"/>
      <c r="S35" s="7">
        <f t="shared" si="10"/>
        <v>13.25</v>
      </c>
      <c r="T35" s="9">
        <f t="shared" si="5"/>
        <v>0.79499999999999993</v>
      </c>
      <c r="U35" s="203"/>
      <c r="V35" s="217"/>
      <c r="W35" s="209"/>
    </row>
    <row r="36" spans="1:23" s="27" customFormat="1" x14ac:dyDescent="0.25">
      <c r="A36" s="171"/>
      <c r="B36" s="186"/>
      <c r="C36" s="180"/>
      <c r="D36" s="155"/>
      <c r="E36" s="6" t="s">
        <v>100</v>
      </c>
      <c r="F36" s="167"/>
      <c r="G36" s="167"/>
      <c r="H36" s="167"/>
      <c r="I36" s="167"/>
      <c r="J36" s="7">
        <v>50</v>
      </c>
      <c r="K36" s="162"/>
      <c r="L36" s="6" t="s">
        <v>100</v>
      </c>
      <c r="M36" s="167"/>
      <c r="N36" s="167"/>
      <c r="O36" s="167"/>
      <c r="P36" s="167"/>
      <c r="Q36" s="8">
        <f>VLOOKUP(L36,перечень!$B$3:$C$152,2,FALSE)</f>
        <v>50</v>
      </c>
      <c r="R36" s="162"/>
      <c r="S36" s="7">
        <f t="shared" si="10"/>
        <v>12.5</v>
      </c>
      <c r="T36" s="9">
        <f t="shared" si="5"/>
        <v>0.625</v>
      </c>
      <c r="U36" s="203"/>
      <c r="V36" s="217"/>
      <c r="W36" s="209"/>
    </row>
    <row r="37" spans="1:23" s="27" customFormat="1" x14ac:dyDescent="0.25">
      <c r="A37" s="171"/>
      <c r="B37" s="186"/>
      <c r="C37" s="180"/>
      <c r="D37" s="155"/>
      <c r="E37" s="6" t="s">
        <v>139</v>
      </c>
      <c r="F37" s="167"/>
      <c r="G37" s="167"/>
      <c r="H37" s="167"/>
      <c r="I37" s="167"/>
      <c r="J37" s="7">
        <v>10</v>
      </c>
      <c r="K37" s="162"/>
      <c r="L37" s="6" t="s">
        <v>139</v>
      </c>
      <c r="M37" s="167"/>
      <c r="N37" s="167"/>
      <c r="O37" s="167"/>
      <c r="P37" s="167"/>
      <c r="Q37" s="8">
        <f>VLOOKUP(L37,перечень!$B$3:$C$152,2,FALSE)</f>
        <v>173</v>
      </c>
      <c r="R37" s="162"/>
      <c r="S37" s="7">
        <f t="shared" si="10"/>
        <v>2.5</v>
      </c>
      <c r="T37" s="9">
        <f t="shared" si="5"/>
        <v>0.4325</v>
      </c>
      <c r="U37" s="203"/>
      <c r="V37" s="217"/>
      <c r="W37" s="209"/>
    </row>
    <row r="38" spans="1:23" s="27" customFormat="1" ht="15.75" thickBot="1" x14ac:dyDescent="0.3">
      <c r="A38" s="171"/>
      <c r="B38" s="186"/>
      <c r="C38" s="181"/>
      <c r="D38" s="156"/>
      <c r="E38" s="10" t="s">
        <v>137</v>
      </c>
      <c r="F38" s="168"/>
      <c r="G38" s="168"/>
      <c r="H38" s="168"/>
      <c r="I38" s="168"/>
      <c r="J38" s="11">
        <v>1.5</v>
      </c>
      <c r="K38" s="163"/>
      <c r="L38" s="10" t="s">
        <v>137</v>
      </c>
      <c r="M38" s="168"/>
      <c r="N38" s="168"/>
      <c r="O38" s="168"/>
      <c r="P38" s="168"/>
      <c r="Q38" s="12">
        <f>VLOOKUP(L38,перечень!$B$3:$C$152,2,FALSE)</f>
        <v>16</v>
      </c>
      <c r="R38" s="163"/>
      <c r="S38" s="11">
        <f t="shared" si="10"/>
        <v>0.375</v>
      </c>
      <c r="T38" s="13">
        <f t="shared" si="5"/>
        <v>6.0000000000000001E-3</v>
      </c>
      <c r="U38" s="204"/>
      <c r="V38" s="217"/>
      <c r="W38" s="209"/>
    </row>
    <row r="39" spans="1:23" s="27" customFormat="1" ht="16.5" thickTop="1" thickBot="1" x14ac:dyDescent="0.3">
      <c r="A39" s="171"/>
      <c r="B39" s="186"/>
      <c r="C39" s="182"/>
      <c r="D39" s="158"/>
      <c r="E39" s="2"/>
      <c r="F39" s="166"/>
      <c r="G39" s="166"/>
      <c r="H39" s="166"/>
      <c r="I39" s="166">
        <f t="shared" si="7"/>
        <v>0</v>
      </c>
      <c r="J39" s="3">
        <v>10</v>
      </c>
      <c r="K39" s="161">
        <v>100</v>
      </c>
      <c r="L39" s="15"/>
      <c r="M39" s="166">
        <f>$R$39/$K$39*F39</f>
        <v>0</v>
      </c>
      <c r="N39" s="166">
        <f>$R$39/$K$39*G39</f>
        <v>0</v>
      </c>
      <c r="O39" s="166">
        <f>$R$39/$K$39*H39</f>
        <v>0</v>
      </c>
      <c r="P39" s="166">
        <f t="shared" ref="P39" si="11">(M39*4)+(N39*9)+(O39*4)</f>
        <v>0</v>
      </c>
      <c r="Q39" s="4">
        <f>VLOOKUP(L39,перечень!$B$3:$C$152,2,FALSE)</f>
        <v>0</v>
      </c>
      <c r="R39" s="161"/>
      <c r="S39" s="3">
        <f>$R$39*J39/$K$39</f>
        <v>0</v>
      </c>
      <c r="T39" s="5">
        <f t="shared" si="5"/>
        <v>0</v>
      </c>
      <c r="U39" s="202">
        <f>SUM(T39:T42)</f>
        <v>0</v>
      </c>
      <c r="V39" s="217"/>
      <c r="W39" s="209"/>
    </row>
    <row r="40" spans="1:23" s="27" customFormat="1" ht="15.75" thickTop="1" x14ac:dyDescent="0.25">
      <c r="A40" s="171"/>
      <c r="B40" s="186"/>
      <c r="C40" s="183"/>
      <c r="D40" s="159"/>
      <c r="E40" s="6"/>
      <c r="F40" s="167"/>
      <c r="G40" s="167"/>
      <c r="H40" s="167"/>
      <c r="I40" s="167"/>
      <c r="J40" s="7">
        <v>10</v>
      </c>
      <c r="K40" s="162"/>
      <c r="L40" s="6">
        <v>0</v>
      </c>
      <c r="M40" s="167"/>
      <c r="N40" s="167"/>
      <c r="O40" s="167"/>
      <c r="P40" s="167"/>
      <c r="Q40" s="8">
        <f>VLOOKUP(L40,перечень!$B$3:$C$152,2,FALSE)</f>
        <v>0</v>
      </c>
      <c r="R40" s="162"/>
      <c r="S40" s="7">
        <f>$R$39*J40/$K$39</f>
        <v>0</v>
      </c>
      <c r="T40" s="9">
        <f t="shared" si="5"/>
        <v>0</v>
      </c>
      <c r="U40" s="203"/>
      <c r="V40" s="217"/>
      <c r="W40" s="209"/>
    </row>
    <row r="41" spans="1:23" s="27" customFormat="1" x14ac:dyDescent="0.25">
      <c r="A41" s="171"/>
      <c r="B41" s="186"/>
      <c r="C41" s="183"/>
      <c r="D41" s="159"/>
      <c r="E41" s="6"/>
      <c r="F41" s="167"/>
      <c r="G41" s="167"/>
      <c r="H41" s="167"/>
      <c r="I41" s="167"/>
      <c r="J41" s="7">
        <v>10</v>
      </c>
      <c r="K41" s="162"/>
      <c r="L41" s="6">
        <v>0</v>
      </c>
      <c r="M41" s="167"/>
      <c r="N41" s="167"/>
      <c r="O41" s="167"/>
      <c r="P41" s="167"/>
      <c r="Q41" s="8">
        <f>VLOOKUP(L41,перечень!$B$3:$C$152,2,FALSE)</f>
        <v>0</v>
      </c>
      <c r="R41" s="162"/>
      <c r="S41" s="7">
        <f>$R$39*J41/$K$39</f>
        <v>0</v>
      </c>
      <c r="T41" s="9">
        <f t="shared" si="5"/>
        <v>0</v>
      </c>
      <c r="U41" s="203"/>
      <c r="V41" s="217"/>
      <c r="W41" s="209"/>
    </row>
    <row r="42" spans="1:23" s="27" customFormat="1" ht="15.75" thickBot="1" x14ac:dyDescent="0.3">
      <c r="A42" s="171"/>
      <c r="B42" s="186"/>
      <c r="C42" s="184"/>
      <c r="D42" s="160"/>
      <c r="E42" s="10"/>
      <c r="F42" s="168"/>
      <c r="G42" s="168"/>
      <c r="H42" s="168"/>
      <c r="I42" s="168"/>
      <c r="J42" s="11">
        <v>10</v>
      </c>
      <c r="K42" s="163"/>
      <c r="L42" s="10">
        <v>0</v>
      </c>
      <c r="M42" s="168"/>
      <c r="N42" s="168"/>
      <c r="O42" s="168"/>
      <c r="P42" s="168"/>
      <c r="Q42" s="12">
        <f>VLOOKUP(L42,перечень!$B$3:$C$152,2,FALSE)</f>
        <v>0</v>
      </c>
      <c r="R42" s="163"/>
      <c r="S42" s="11">
        <f>$R$39*J42/$K$39</f>
        <v>0</v>
      </c>
      <c r="T42" s="13">
        <f t="shared" si="5"/>
        <v>0</v>
      </c>
      <c r="U42" s="204"/>
      <c r="V42" s="217"/>
      <c r="W42" s="209"/>
    </row>
    <row r="43" spans="1:23" s="27" customFormat="1" ht="15.75" thickTop="1" x14ac:dyDescent="0.25">
      <c r="A43" s="171"/>
      <c r="B43" s="186"/>
      <c r="C43" s="173" t="s">
        <v>361</v>
      </c>
      <c r="D43" s="154" t="s">
        <v>362</v>
      </c>
      <c r="E43" s="2" t="s">
        <v>148</v>
      </c>
      <c r="F43" s="166">
        <v>27.3</v>
      </c>
      <c r="G43" s="166">
        <v>7.9</v>
      </c>
      <c r="H43" s="166">
        <v>34.700000000000003</v>
      </c>
      <c r="I43" s="166">
        <f>(F43*4)+(G43*9)+(H43*4)</f>
        <v>319.10000000000002</v>
      </c>
      <c r="J43" s="3">
        <v>120.6</v>
      </c>
      <c r="K43" s="199">
        <v>200</v>
      </c>
      <c r="L43" s="2" t="s">
        <v>148</v>
      </c>
      <c r="M43" s="166">
        <f>$R$43/$K$43*F43</f>
        <v>34.125</v>
      </c>
      <c r="N43" s="166">
        <f>$R$43/$K$43*G43</f>
        <v>9.875</v>
      </c>
      <c r="O43" s="166">
        <f>$R$43/$K$43*H43</f>
        <v>43.375</v>
      </c>
      <c r="P43" s="166">
        <f>(M43*4)+(N43*9)+(O43*4)</f>
        <v>398.875</v>
      </c>
      <c r="Q43" s="4">
        <f>VLOOKUP(L43,перечень!$B$3:$C$152,2,FALSE)</f>
        <v>248</v>
      </c>
      <c r="R43" s="199">
        <v>250</v>
      </c>
      <c r="S43" s="3">
        <f t="shared" ref="S43:S49" si="12">$R$43*J43/$K$43</f>
        <v>150.75</v>
      </c>
      <c r="T43" s="5">
        <f t="shared" si="5"/>
        <v>37.386000000000003</v>
      </c>
      <c r="U43" s="202">
        <f>SUM(T43:T49)</f>
        <v>47.376762500000005</v>
      </c>
      <c r="V43" s="217"/>
      <c r="W43" s="209"/>
    </row>
    <row r="44" spans="1:23" s="27" customFormat="1" x14ac:dyDescent="0.25">
      <c r="A44" s="171"/>
      <c r="B44" s="186"/>
      <c r="C44" s="174"/>
      <c r="D44" s="155"/>
      <c r="E44" s="6" t="s">
        <v>150</v>
      </c>
      <c r="F44" s="167"/>
      <c r="G44" s="167"/>
      <c r="H44" s="167"/>
      <c r="I44" s="167"/>
      <c r="J44" s="7">
        <v>45.3</v>
      </c>
      <c r="K44" s="200"/>
      <c r="L44" s="6" t="s">
        <v>150</v>
      </c>
      <c r="M44" s="167"/>
      <c r="N44" s="167"/>
      <c r="O44" s="167"/>
      <c r="P44" s="167"/>
      <c r="Q44" s="8">
        <f>VLOOKUP(L44,перечень!$B$3:$C$152,2,FALSE)</f>
        <v>70</v>
      </c>
      <c r="R44" s="200"/>
      <c r="S44" s="7">
        <f t="shared" si="12"/>
        <v>56.625</v>
      </c>
      <c r="T44" s="9">
        <f t="shared" si="5"/>
        <v>3.9637500000000006</v>
      </c>
      <c r="U44" s="203"/>
      <c r="V44" s="217"/>
      <c r="W44" s="209"/>
    </row>
    <row r="45" spans="1:23" s="27" customFormat="1" x14ac:dyDescent="0.25">
      <c r="A45" s="171"/>
      <c r="B45" s="186"/>
      <c r="C45" s="174"/>
      <c r="D45" s="155"/>
      <c r="E45" s="6" t="s">
        <v>139</v>
      </c>
      <c r="F45" s="167"/>
      <c r="G45" s="167"/>
      <c r="H45" s="167"/>
      <c r="I45" s="167"/>
      <c r="J45" s="7">
        <v>6.7</v>
      </c>
      <c r="K45" s="200"/>
      <c r="L45" s="6" t="s">
        <v>139</v>
      </c>
      <c r="M45" s="167"/>
      <c r="N45" s="167"/>
      <c r="O45" s="167"/>
      <c r="P45" s="167"/>
      <c r="Q45" s="8">
        <f>VLOOKUP(L45,перечень!$B$3:$C$152,2,FALSE)</f>
        <v>173</v>
      </c>
      <c r="R45" s="200"/>
      <c r="S45" s="7">
        <f t="shared" si="12"/>
        <v>8.375</v>
      </c>
      <c r="T45" s="9">
        <f t="shared" si="5"/>
        <v>1.4488749999999999</v>
      </c>
      <c r="U45" s="203"/>
      <c r="V45" s="217"/>
      <c r="W45" s="209"/>
    </row>
    <row r="46" spans="1:23" s="27" customFormat="1" x14ac:dyDescent="0.25">
      <c r="A46" s="171"/>
      <c r="B46" s="186"/>
      <c r="C46" s="174"/>
      <c r="D46" s="155"/>
      <c r="E46" s="6" t="s">
        <v>99</v>
      </c>
      <c r="F46" s="167"/>
      <c r="G46" s="167"/>
      <c r="H46" s="167"/>
      <c r="I46" s="167"/>
      <c r="J46" s="7">
        <v>13.4</v>
      </c>
      <c r="K46" s="200"/>
      <c r="L46" s="6" t="s">
        <v>99</v>
      </c>
      <c r="M46" s="167"/>
      <c r="N46" s="167"/>
      <c r="O46" s="167"/>
      <c r="P46" s="167"/>
      <c r="Q46" s="8">
        <f>VLOOKUP(L46,перечень!$B$3:$C$152,2,FALSE)</f>
        <v>60</v>
      </c>
      <c r="R46" s="200"/>
      <c r="S46" s="7">
        <f t="shared" si="12"/>
        <v>16.75</v>
      </c>
      <c r="T46" s="9">
        <f t="shared" si="5"/>
        <v>1.0049999999999999</v>
      </c>
      <c r="U46" s="203"/>
      <c r="V46" s="217"/>
      <c r="W46" s="209"/>
    </row>
    <row r="47" spans="1:23" s="27" customFormat="1" x14ac:dyDescent="0.25">
      <c r="A47" s="171"/>
      <c r="B47" s="186"/>
      <c r="C47" s="174"/>
      <c r="D47" s="155"/>
      <c r="E47" s="6" t="s">
        <v>100</v>
      </c>
      <c r="F47" s="167"/>
      <c r="G47" s="167"/>
      <c r="H47" s="167"/>
      <c r="I47" s="167"/>
      <c r="J47" s="7">
        <v>8.4</v>
      </c>
      <c r="K47" s="200"/>
      <c r="L47" s="6" t="s">
        <v>100</v>
      </c>
      <c r="M47" s="167"/>
      <c r="N47" s="167"/>
      <c r="O47" s="167"/>
      <c r="P47" s="167"/>
      <c r="Q47" s="8">
        <f>VLOOKUP(L47,перечень!$B$3:$C$152,2,FALSE)</f>
        <v>50</v>
      </c>
      <c r="R47" s="200"/>
      <c r="S47" s="7">
        <f t="shared" si="12"/>
        <v>10.5</v>
      </c>
      <c r="T47" s="9">
        <f t="shared" si="5"/>
        <v>0.52500000000000002</v>
      </c>
      <c r="U47" s="203"/>
      <c r="V47" s="217"/>
      <c r="W47" s="209"/>
    </row>
    <row r="48" spans="1:23" s="27" customFormat="1" x14ac:dyDescent="0.25">
      <c r="A48" s="171"/>
      <c r="B48" s="186"/>
      <c r="C48" s="174"/>
      <c r="D48" s="155"/>
      <c r="E48" s="51" t="s">
        <v>134</v>
      </c>
      <c r="F48" s="167"/>
      <c r="G48" s="167"/>
      <c r="H48" s="167"/>
      <c r="I48" s="167"/>
      <c r="J48" s="52">
        <v>10.7</v>
      </c>
      <c r="K48" s="277"/>
      <c r="L48" s="51" t="s">
        <v>134</v>
      </c>
      <c r="M48" s="167"/>
      <c r="N48" s="167"/>
      <c r="O48" s="167"/>
      <c r="P48" s="167"/>
      <c r="Q48" s="8">
        <f>VLOOKUP(L48,перечень!$B$3:$C$152,2,FALSE)</f>
        <v>227.3</v>
      </c>
      <c r="R48" s="277"/>
      <c r="S48" s="7">
        <f t="shared" si="12"/>
        <v>13.375</v>
      </c>
      <c r="T48" s="9">
        <f t="shared" si="5"/>
        <v>3.0401375000000002</v>
      </c>
      <c r="U48" s="244"/>
      <c r="V48" s="217"/>
      <c r="W48" s="209"/>
    </row>
    <row r="49" spans="1:23" s="27" customFormat="1" ht="15.75" thickBot="1" x14ac:dyDescent="0.3">
      <c r="A49" s="171"/>
      <c r="B49" s="186"/>
      <c r="C49" s="175"/>
      <c r="D49" s="156"/>
      <c r="E49" s="10" t="s">
        <v>137</v>
      </c>
      <c r="F49" s="168"/>
      <c r="G49" s="168"/>
      <c r="H49" s="168"/>
      <c r="I49" s="168"/>
      <c r="J49" s="11">
        <v>0.4</v>
      </c>
      <c r="K49" s="201"/>
      <c r="L49" s="10" t="s">
        <v>137</v>
      </c>
      <c r="M49" s="168"/>
      <c r="N49" s="168"/>
      <c r="O49" s="168"/>
      <c r="P49" s="168"/>
      <c r="Q49" s="12">
        <f>VLOOKUP(L49,перечень!$B$3:$C$152,2,FALSE)</f>
        <v>16</v>
      </c>
      <c r="R49" s="201"/>
      <c r="S49" s="11">
        <f t="shared" si="12"/>
        <v>0.5</v>
      </c>
      <c r="T49" s="13">
        <f t="shared" si="5"/>
        <v>8.0000000000000002E-3</v>
      </c>
      <c r="U49" s="204"/>
      <c r="V49" s="217"/>
      <c r="W49" s="209"/>
    </row>
    <row r="50" spans="1:23" s="27" customFormat="1" ht="16.5" thickTop="1" thickBot="1" x14ac:dyDescent="0.3">
      <c r="A50" s="171"/>
      <c r="B50" s="186"/>
      <c r="C50" s="179"/>
      <c r="D50" s="154"/>
      <c r="E50" s="2"/>
      <c r="F50" s="166"/>
      <c r="G50" s="166"/>
      <c r="H50" s="166"/>
      <c r="I50" s="166">
        <f t="shared" si="7"/>
        <v>0</v>
      </c>
      <c r="J50" s="3"/>
      <c r="K50" s="199">
        <v>150</v>
      </c>
      <c r="L50" s="2"/>
      <c r="M50" s="166">
        <f>$R$50/$K$50*F50</f>
        <v>0</v>
      </c>
      <c r="N50" s="166">
        <f>$R$50/$K$50*G50</f>
        <v>0</v>
      </c>
      <c r="O50" s="166">
        <f>$R$50/$K$50*H50</f>
        <v>0</v>
      </c>
      <c r="P50" s="166">
        <f t="shared" ref="P50" si="13">(M50*4)+(N50*9)+(O50*4)</f>
        <v>0</v>
      </c>
      <c r="Q50" s="4">
        <f>VLOOKUP(L50,перечень!$B$3:$C$152,2,FALSE)</f>
        <v>0</v>
      </c>
      <c r="R50" s="199"/>
      <c r="S50" s="3">
        <f>$R$50*J50/$K$50</f>
        <v>0</v>
      </c>
      <c r="T50" s="5">
        <f t="shared" si="5"/>
        <v>0</v>
      </c>
      <c r="U50" s="202">
        <f>SUM(T50:T54)</f>
        <v>0</v>
      </c>
      <c r="V50" s="217"/>
      <c r="W50" s="209"/>
    </row>
    <row r="51" spans="1:23" s="27" customFormat="1" ht="16.5" thickTop="1" thickBot="1" x14ac:dyDescent="0.3">
      <c r="A51" s="171"/>
      <c r="B51" s="186"/>
      <c r="C51" s="180"/>
      <c r="D51" s="155"/>
      <c r="E51" s="79"/>
      <c r="F51" s="167"/>
      <c r="G51" s="167"/>
      <c r="H51" s="167"/>
      <c r="I51" s="167"/>
      <c r="J51" s="3"/>
      <c r="K51" s="267"/>
      <c r="L51" s="79"/>
      <c r="M51" s="167"/>
      <c r="N51" s="167"/>
      <c r="O51" s="167"/>
      <c r="P51" s="167"/>
      <c r="Q51" s="4">
        <f>VLOOKUP(L51,перечень!$B$3:$C$152,2,FALSE)</f>
        <v>0</v>
      </c>
      <c r="R51" s="267"/>
      <c r="S51" s="3">
        <f>$R$50*J51/$K$50</f>
        <v>0</v>
      </c>
      <c r="T51" s="5">
        <f t="shared" si="5"/>
        <v>0</v>
      </c>
      <c r="U51" s="215"/>
      <c r="V51" s="217"/>
      <c r="W51" s="209"/>
    </row>
    <row r="52" spans="1:23" s="27" customFormat="1" ht="16.5" thickTop="1" thickBot="1" x14ac:dyDescent="0.3">
      <c r="A52" s="171"/>
      <c r="B52" s="186"/>
      <c r="C52" s="180"/>
      <c r="D52" s="155"/>
      <c r="E52" s="79"/>
      <c r="F52" s="167"/>
      <c r="G52" s="167"/>
      <c r="H52" s="167"/>
      <c r="I52" s="167"/>
      <c r="J52" s="3"/>
      <c r="K52" s="267"/>
      <c r="L52" s="6"/>
      <c r="M52" s="167"/>
      <c r="N52" s="167"/>
      <c r="O52" s="167"/>
      <c r="P52" s="167"/>
      <c r="Q52" s="4">
        <f>VLOOKUP(L52,перечень!$B$3:$C$152,2,FALSE)</f>
        <v>0</v>
      </c>
      <c r="R52" s="267"/>
      <c r="S52" s="3">
        <f>$R$50*J52/$K$50</f>
        <v>0</v>
      </c>
      <c r="T52" s="5">
        <f t="shared" si="5"/>
        <v>0</v>
      </c>
      <c r="U52" s="215"/>
      <c r="V52" s="217"/>
      <c r="W52" s="209"/>
    </row>
    <row r="53" spans="1:23" s="27" customFormat="1" ht="15.75" thickTop="1" x14ac:dyDescent="0.25">
      <c r="A53" s="171"/>
      <c r="B53" s="186"/>
      <c r="C53" s="180"/>
      <c r="D53" s="155"/>
      <c r="E53" s="6"/>
      <c r="F53" s="167"/>
      <c r="G53" s="167"/>
      <c r="H53" s="167"/>
      <c r="I53" s="167"/>
      <c r="J53" s="3"/>
      <c r="K53" s="200"/>
      <c r="L53" s="6"/>
      <c r="M53" s="167"/>
      <c r="N53" s="167"/>
      <c r="O53" s="167"/>
      <c r="P53" s="167"/>
      <c r="Q53" s="4">
        <f>VLOOKUP(L53,перечень!$B$3:$C$152,2,FALSE)</f>
        <v>0</v>
      </c>
      <c r="R53" s="200"/>
      <c r="S53" s="3">
        <f>$R$50*J53/$K$50</f>
        <v>0</v>
      </c>
      <c r="T53" s="9">
        <f t="shared" si="5"/>
        <v>0</v>
      </c>
      <c r="U53" s="203"/>
      <c r="V53" s="217"/>
      <c r="W53" s="209"/>
    </row>
    <row r="54" spans="1:23" s="27" customFormat="1" ht="15.75" thickBot="1" x14ac:dyDescent="0.3">
      <c r="A54" s="171"/>
      <c r="B54" s="186"/>
      <c r="C54" s="181"/>
      <c r="D54" s="156"/>
      <c r="E54" s="10"/>
      <c r="F54" s="168"/>
      <c r="G54" s="168"/>
      <c r="H54" s="168"/>
      <c r="I54" s="168"/>
      <c r="J54" s="11"/>
      <c r="K54" s="201"/>
      <c r="L54" s="10"/>
      <c r="M54" s="168"/>
      <c r="N54" s="168"/>
      <c r="O54" s="168"/>
      <c r="P54" s="168"/>
      <c r="Q54" s="12">
        <f>VLOOKUP(L54,перечень!$B$3:$C$152,2,FALSE)</f>
        <v>0</v>
      </c>
      <c r="R54" s="201"/>
      <c r="S54" s="11">
        <f>$R$50*J54/$K$50</f>
        <v>0</v>
      </c>
      <c r="T54" s="13">
        <f t="shared" si="5"/>
        <v>0</v>
      </c>
      <c r="U54" s="204"/>
      <c r="V54" s="217"/>
      <c r="W54" s="209"/>
    </row>
    <row r="55" spans="1:23" s="27" customFormat="1" ht="16.5" thickTop="1" thickBot="1" x14ac:dyDescent="0.3">
      <c r="A55" s="171"/>
      <c r="B55" s="186"/>
      <c r="C55" s="14" t="s">
        <v>204</v>
      </c>
      <c r="D55" s="31" t="s">
        <v>205</v>
      </c>
      <c r="E55" s="15" t="s">
        <v>204</v>
      </c>
      <c r="F55" s="42">
        <v>8.1</v>
      </c>
      <c r="G55" s="42">
        <v>3.4</v>
      </c>
      <c r="H55" s="42">
        <v>42.2</v>
      </c>
      <c r="I55" s="42">
        <f>(F55*4)+(G55*9)+(H55*4)</f>
        <v>231.8</v>
      </c>
      <c r="J55" s="16">
        <v>100</v>
      </c>
      <c r="K55" s="17">
        <v>100</v>
      </c>
      <c r="L55" s="6" t="s">
        <v>125</v>
      </c>
      <c r="M55" s="42">
        <f>$R$55/$K$55*F55</f>
        <v>2.9159999999999999</v>
      </c>
      <c r="N55" s="42">
        <f>$R$55/$K$55*G55</f>
        <v>1.224</v>
      </c>
      <c r="O55" s="42">
        <f>$R$55/$K$55*H55</f>
        <v>15.192</v>
      </c>
      <c r="P55" s="42">
        <f>(M55*4)+(N55*9)+(O55*4)</f>
        <v>83.448000000000008</v>
      </c>
      <c r="Q55" s="18">
        <f>VLOOKUP(L55,перечень!$B$3:$C$152,2,FALSE)</f>
        <v>88</v>
      </c>
      <c r="R55" s="17">
        <v>36</v>
      </c>
      <c r="S55" s="11">
        <f>$R$55*J55/$K$55</f>
        <v>36</v>
      </c>
      <c r="T55" s="19">
        <f t="shared" si="5"/>
        <v>3.1679999999999997</v>
      </c>
      <c r="U55" s="43">
        <f>SUM(T55)</f>
        <v>3.1679999999999997</v>
      </c>
      <c r="V55" s="217"/>
      <c r="W55" s="209"/>
    </row>
    <row r="56" spans="1:23" s="27" customFormat="1" ht="16.5" thickTop="1" thickBot="1" x14ac:dyDescent="0.3">
      <c r="A56" s="171"/>
      <c r="B56" s="186"/>
      <c r="C56" s="14" t="s">
        <v>124</v>
      </c>
      <c r="D56" s="31" t="s">
        <v>205</v>
      </c>
      <c r="E56" s="15" t="s">
        <v>206</v>
      </c>
      <c r="F56" s="42">
        <v>6.6</v>
      </c>
      <c r="G56" s="42">
        <v>5.2</v>
      </c>
      <c r="H56" s="42">
        <v>39.799999999999997</v>
      </c>
      <c r="I56" s="42">
        <f>(F56*4)+(G56*9)+(H56*4)</f>
        <v>232.39999999999998</v>
      </c>
      <c r="J56" s="16">
        <v>100</v>
      </c>
      <c r="K56" s="17">
        <v>100</v>
      </c>
      <c r="L56" s="15" t="s">
        <v>124</v>
      </c>
      <c r="M56" s="42">
        <f>$R$56/$K$56*F56</f>
        <v>3.3</v>
      </c>
      <c r="N56" s="42">
        <f>$R$56/$K$56*G56</f>
        <v>2.6</v>
      </c>
      <c r="O56" s="42">
        <f>$R$56/$K$56*H56</f>
        <v>19.899999999999999</v>
      </c>
      <c r="P56" s="42">
        <f>(M56*4)+(N56*9)+(O56*4)</f>
        <v>116.19999999999999</v>
      </c>
      <c r="Q56" s="18">
        <f>VLOOKUP(L56,перечень!$B$3:$C$152,2,FALSE)</f>
        <v>67.28</v>
      </c>
      <c r="R56" s="17">
        <v>50</v>
      </c>
      <c r="S56" s="16">
        <f>$R$56*J56/$K$56</f>
        <v>50</v>
      </c>
      <c r="T56" s="19">
        <f t="shared" si="5"/>
        <v>3.3640000000000003</v>
      </c>
      <c r="U56" s="43">
        <f>SUM(T56)</f>
        <v>3.3640000000000003</v>
      </c>
      <c r="V56" s="217"/>
      <c r="W56" s="209"/>
    </row>
    <row r="57" spans="1:23" s="27" customFormat="1" ht="15.75" customHeight="1" thickTop="1" x14ac:dyDescent="0.25">
      <c r="A57" s="171"/>
      <c r="B57" s="186"/>
      <c r="C57" s="179" t="s">
        <v>295</v>
      </c>
      <c r="D57" s="154" t="s">
        <v>296</v>
      </c>
      <c r="E57" s="2" t="s">
        <v>138</v>
      </c>
      <c r="F57" s="166">
        <v>0.6</v>
      </c>
      <c r="G57" s="166">
        <v>0</v>
      </c>
      <c r="H57" s="166">
        <v>22.7</v>
      </c>
      <c r="I57" s="166">
        <f t="shared" ref="I57" si="14">(F57*4)+(G57*9)+(H57*4)</f>
        <v>93.2</v>
      </c>
      <c r="J57" s="3">
        <v>7</v>
      </c>
      <c r="K57" s="199">
        <v>200</v>
      </c>
      <c r="L57" s="2" t="s">
        <v>138</v>
      </c>
      <c r="M57" s="166">
        <f>$R$57/$K$57*F57</f>
        <v>0.6</v>
      </c>
      <c r="N57" s="166">
        <f>$R$57/$K$57*G57</f>
        <v>0</v>
      </c>
      <c r="O57" s="166">
        <f>$R$57/$K$57*H57</f>
        <v>22.7</v>
      </c>
      <c r="P57" s="166">
        <f>(M57*4)+(N57*9)+(O57*4)</f>
        <v>93.2</v>
      </c>
      <c r="Q57" s="4">
        <f>VLOOKUP(L57,перечень!$B$3:$C$152,2,FALSE)</f>
        <v>95</v>
      </c>
      <c r="R57" s="199">
        <v>200</v>
      </c>
      <c r="S57" s="3">
        <f>$R$57*J57/$K$57</f>
        <v>7</v>
      </c>
      <c r="T57" s="5">
        <f t="shared" si="5"/>
        <v>0.66500000000000004</v>
      </c>
      <c r="U57" s="202">
        <f>SUM(T57:T59)</f>
        <v>6.415</v>
      </c>
      <c r="V57" s="217"/>
      <c r="W57" s="209"/>
    </row>
    <row r="58" spans="1:23" s="27" customFormat="1" x14ac:dyDescent="0.25">
      <c r="A58" s="171"/>
      <c r="B58" s="186"/>
      <c r="C58" s="180"/>
      <c r="D58" s="155"/>
      <c r="E58" s="6" t="s">
        <v>114</v>
      </c>
      <c r="F58" s="167"/>
      <c r="G58" s="167"/>
      <c r="H58" s="167"/>
      <c r="I58" s="167"/>
      <c r="J58" s="7">
        <v>25</v>
      </c>
      <c r="K58" s="200"/>
      <c r="L58" s="6" t="s">
        <v>114</v>
      </c>
      <c r="M58" s="167"/>
      <c r="N58" s="167"/>
      <c r="O58" s="167"/>
      <c r="P58" s="167"/>
      <c r="Q58" s="8">
        <f>VLOOKUP(L58,перечень!$B$3:$C$152,2,FALSE)</f>
        <v>230</v>
      </c>
      <c r="R58" s="200"/>
      <c r="S58" s="7">
        <f>$R$57*J58/$K$57</f>
        <v>25</v>
      </c>
      <c r="T58" s="9">
        <f t="shared" si="5"/>
        <v>5.75</v>
      </c>
      <c r="U58" s="203"/>
      <c r="V58" s="217"/>
      <c r="W58" s="209"/>
    </row>
    <row r="59" spans="1:23" s="27" customFormat="1" ht="15.75" thickBot="1" x14ac:dyDescent="0.3">
      <c r="A59" s="171"/>
      <c r="B59" s="187"/>
      <c r="C59" s="181"/>
      <c r="D59" s="156"/>
      <c r="E59" s="10"/>
      <c r="F59" s="168"/>
      <c r="G59" s="168"/>
      <c r="H59" s="168"/>
      <c r="I59" s="168"/>
      <c r="J59" s="11">
        <v>0</v>
      </c>
      <c r="K59" s="201"/>
      <c r="L59" s="10">
        <v>0</v>
      </c>
      <c r="M59" s="168"/>
      <c r="N59" s="168"/>
      <c r="O59" s="168"/>
      <c r="P59" s="168"/>
      <c r="Q59" s="12">
        <f>VLOOKUP(L59,перечень!$B$3:$C$152,2,FALSE)</f>
        <v>0</v>
      </c>
      <c r="R59" s="201"/>
      <c r="S59" s="11">
        <f>$R$57*J59/$K$57</f>
        <v>0</v>
      </c>
      <c r="T59" s="13">
        <f t="shared" si="5"/>
        <v>0</v>
      </c>
      <c r="U59" s="204"/>
      <c r="V59" s="214"/>
      <c r="W59" s="210"/>
    </row>
    <row r="60" spans="1:23" s="27" customFormat="1" ht="15.75" customHeight="1" thickTop="1" x14ac:dyDescent="0.25">
      <c r="A60" s="171"/>
      <c r="B60" s="188" t="s">
        <v>82</v>
      </c>
      <c r="C60" s="179"/>
      <c r="D60" s="154"/>
      <c r="E60" s="2"/>
      <c r="F60" s="166"/>
      <c r="G60" s="166"/>
      <c r="H60" s="166"/>
      <c r="I60" s="166">
        <f>(F60*4)+(G60*9)+(H60*4)</f>
        <v>0</v>
      </c>
      <c r="J60" s="3"/>
      <c r="K60" s="161">
        <v>120</v>
      </c>
      <c r="L60" s="2"/>
      <c r="M60" s="166">
        <f>$R$60/$K$60*F60</f>
        <v>0</v>
      </c>
      <c r="N60" s="166">
        <f>$R$60/$K$60*G60</f>
        <v>0</v>
      </c>
      <c r="O60" s="166">
        <f>$R$60/$K$60*H60</f>
        <v>0</v>
      </c>
      <c r="P60" s="166">
        <f>(M60*4)+(N60*9)+(O60*4)</f>
        <v>0</v>
      </c>
      <c r="Q60" s="4">
        <f>VLOOKUP(L60,перечень!$B$3:$C$152,2,FALSE)</f>
        <v>0</v>
      </c>
      <c r="R60" s="161"/>
      <c r="S60" s="3">
        <f t="shared" ref="S60:S65" si="15">$R$60*J60/$K$60</f>
        <v>0</v>
      </c>
      <c r="T60" s="5">
        <f t="shared" si="5"/>
        <v>0</v>
      </c>
      <c r="U60" s="202">
        <f>SUM(T60:T65)</f>
        <v>0</v>
      </c>
      <c r="V60" s="213">
        <f>SUM(U60:U76)</f>
        <v>0</v>
      </c>
      <c r="W60" s="208">
        <f>SUM(P60:P76)</f>
        <v>0</v>
      </c>
    </row>
    <row r="61" spans="1:23" s="27" customFormat="1" x14ac:dyDescent="0.25">
      <c r="A61" s="171"/>
      <c r="B61" s="251"/>
      <c r="C61" s="180"/>
      <c r="D61" s="155"/>
      <c r="E61" s="6"/>
      <c r="F61" s="167"/>
      <c r="G61" s="167"/>
      <c r="H61" s="167"/>
      <c r="I61" s="167"/>
      <c r="J61" s="7"/>
      <c r="K61" s="162"/>
      <c r="L61" s="6"/>
      <c r="M61" s="167"/>
      <c r="N61" s="167"/>
      <c r="O61" s="167"/>
      <c r="P61" s="167"/>
      <c r="Q61" s="8">
        <f>VLOOKUP(L61,перечень!$B$3:$C$152,2,FALSE)</f>
        <v>0</v>
      </c>
      <c r="R61" s="162"/>
      <c r="S61" s="7">
        <f t="shared" si="15"/>
        <v>0</v>
      </c>
      <c r="T61" s="9">
        <f t="shared" si="5"/>
        <v>0</v>
      </c>
      <c r="U61" s="203"/>
      <c r="V61" s="217"/>
      <c r="W61" s="209"/>
    </row>
    <row r="62" spans="1:23" s="27" customFormat="1" x14ac:dyDescent="0.25">
      <c r="A62" s="171"/>
      <c r="B62" s="251"/>
      <c r="C62" s="180"/>
      <c r="D62" s="155"/>
      <c r="E62" s="6"/>
      <c r="F62" s="167"/>
      <c r="G62" s="167"/>
      <c r="H62" s="167"/>
      <c r="I62" s="167"/>
      <c r="J62" s="7"/>
      <c r="K62" s="162"/>
      <c r="L62" s="6"/>
      <c r="M62" s="167"/>
      <c r="N62" s="167"/>
      <c r="O62" s="167"/>
      <c r="P62" s="167"/>
      <c r="Q62" s="8">
        <f>VLOOKUP(L62,перечень!$B$3:$C$152,2,FALSE)</f>
        <v>0</v>
      </c>
      <c r="R62" s="162"/>
      <c r="S62" s="7">
        <f t="shared" si="15"/>
        <v>0</v>
      </c>
      <c r="T62" s="9">
        <f t="shared" si="5"/>
        <v>0</v>
      </c>
      <c r="U62" s="203"/>
      <c r="V62" s="217"/>
      <c r="W62" s="209"/>
    </row>
    <row r="63" spans="1:23" s="27" customFormat="1" x14ac:dyDescent="0.25">
      <c r="A63" s="171"/>
      <c r="B63" s="251"/>
      <c r="C63" s="180"/>
      <c r="D63" s="155"/>
      <c r="E63" s="6"/>
      <c r="F63" s="167"/>
      <c r="G63" s="167"/>
      <c r="H63" s="167"/>
      <c r="I63" s="167"/>
      <c r="J63" s="7"/>
      <c r="K63" s="162"/>
      <c r="L63" s="6"/>
      <c r="M63" s="167"/>
      <c r="N63" s="167"/>
      <c r="O63" s="167"/>
      <c r="P63" s="167"/>
      <c r="Q63" s="8">
        <f>VLOOKUP(L63,перечень!$B$3:$C$152,2,FALSE)</f>
        <v>0</v>
      </c>
      <c r="R63" s="162"/>
      <c r="S63" s="7">
        <f t="shared" si="15"/>
        <v>0</v>
      </c>
      <c r="T63" s="9">
        <f t="shared" si="5"/>
        <v>0</v>
      </c>
      <c r="U63" s="203"/>
      <c r="V63" s="217"/>
      <c r="W63" s="209"/>
    </row>
    <row r="64" spans="1:23" s="27" customFormat="1" x14ac:dyDescent="0.25">
      <c r="A64" s="171"/>
      <c r="B64" s="251"/>
      <c r="C64" s="180"/>
      <c r="D64" s="155"/>
      <c r="E64" s="6"/>
      <c r="F64" s="167"/>
      <c r="G64" s="167"/>
      <c r="H64" s="167"/>
      <c r="I64" s="167"/>
      <c r="J64" s="7"/>
      <c r="K64" s="162"/>
      <c r="L64" s="6"/>
      <c r="M64" s="167"/>
      <c r="N64" s="167"/>
      <c r="O64" s="167"/>
      <c r="P64" s="167"/>
      <c r="Q64" s="8">
        <f>VLOOKUP(L64,перечень!$B$3:$C$152,2,FALSE)</f>
        <v>0</v>
      </c>
      <c r="R64" s="162"/>
      <c r="S64" s="7">
        <f t="shared" si="15"/>
        <v>0</v>
      </c>
      <c r="T64" s="9">
        <f t="shared" si="5"/>
        <v>0</v>
      </c>
      <c r="U64" s="203"/>
      <c r="V64" s="217"/>
      <c r="W64" s="209"/>
    </row>
    <row r="65" spans="1:23" s="27" customFormat="1" ht="15.75" thickBot="1" x14ac:dyDescent="0.3">
      <c r="A65" s="171"/>
      <c r="B65" s="251"/>
      <c r="C65" s="181"/>
      <c r="D65" s="156"/>
      <c r="E65" s="10"/>
      <c r="F65" s="168"/>
      <c r="G65" s="168"/>
      <c r="H65" s="168"/>
      <c r="I65" s="168"/>
      <c r="J65" s="11"/>
      <c r="K65" s="163"/>
      <c r="L65" s="10"/>
      <c r="M65" s="168"/>
      <c r="N65" s="168"/>
      <c r="O65" s="168"/>
      <c r="P65" s="168"/>
      <c r="Q65" s="12">
        <f>VLOOKUP(L65,перечень!$B$3:$C$152,2,FALSE)</f>
        <v>0</v>
      </c>
      <c r="R65" s="163"/>
      <c r="S65" s="11">
        <f t="shared" si="15"/>
        <v>0</v>
      </c>
      <c r="T65" s="13">
        <f t="shared" si="5"/>
        <v>0</v>
      </c>
      <c r="U65" s="204"/>
      <c r="V65" s="217"/>
      <c r="W65" s="209"/>
    </row>
    <row r="66" spans="1:23" s="27" customFormat="1" ht="15.75" thickTop="1" x14ac:dyDescent="0.25">
      <c r="A66" s="171"/>
      <c r="B66" s="251"/>
      <c r="C66" s="179"/>
      <c r="D66" s="154"/>
      <c r="E66" s="2"/>
      <c r="F66" s="166"/>
      <c r="G66" s="166"/>
      <c r="H66" s="166"/>
      <c r="I66" s="166">
        <f t="shared" ref="I66:I93" si="16">(F66*4)+(G66*9)+(H66*4)</f>
        <v>0</v>
      </c>
      <c r="J66" s="3"/>
      <c r="K66" s="161">
        <v>150</v>
      </c>
      <c r="L66" s="2"/>
      <c r="M66" s="166">
        <f>$R$66/$K$66*F66</f>
        <v>0</v>
      </c>
      <c r="N66" s="166">
        <f>$R$66/$K$66*G66</f>
        <v>0</v>
      </c>
      <c r="O66" s="166">
        <f>$R$66/$K$66*H66</f>
        <v>0</v>
      </c>
      <c r="P66" s="166">
        <f t="shared" ref="P66" si="17">(M66*4)+(N66*9)+(O66*4)</f>
        <v>0</v>
      </c>
      <c r="Q66" s="4">
        <f>VLOOKUP(L66,перечень!$B$3:$C$152,2,FALSE)</f>
        <v>0</v>
      </c>
      <c r="R66" s="161"/>
      <c r="S66" s="3">
        <f t="shared" ref="S66:S71" si="18">$R$66*J66/$K$66</f>
        <v>0</v>
      </c>
      <c r="T66" s="5">
        <f t="shared" si="5"/>
        <v>0</v>
      </c>
      <c r="U66" s="202">
        <f>SUM(T66:T71)</f>
        <v>0</v>
      </c>
      <c r="V66" s="217"/>
      <c r="W66" s="209"/>
    </row>
    <row r="67" spans="1:23" s="27" customFormat="1" x14ac:dyDescent="0.25">
      <c r="A67" s="171"/>
      <c r="B67" s="251"/>
      <c r="C67" s="180"/>
      <c r="D67" s="155"/>
      <c r="E67" s="6"/>
      <c r="F67" s="167"/>
      <c r="G67" s="167"/>
      <c r="H67" s="167"/>
      <c r="I67" s="167"/>
      <c r="J67" s="7"/>
      <c r="K67" s="162"/>
      <c r="L67" s="6"/>
      <c r="M67" s="167"/>
      <c r="N67" s="167"/>
      <c r="O67" s="167"/>
      <c r="P67" s="167"/>
      <c r="Q67" s="8">
        <f>VLOOKUP(L67,перечень!$B$3:$C$152,2,FALSE)</f>
        <v>0</v>
      </c>
      <c r="R67" s="162"/>
      <c r="S67" s="7">
        <f t="shared" si="18"/>
        <v>0</v>
      </c>
      <c r="T67" s="9">
        <f t="shared" si="5"/>
        <v>0</v>
      </c>
      <c r="U67" s="203"/>
      <c r="V67" s="217"/>
      <c r="W67" s="209"/>
    </row>
    <row r="68" spans="1:23" s="27" customFormat="1" x14ac:dyDescent="0.25">
      <c r="A68" s="171"/>
      <c r="B68" s="251"/>
      <c r="C68" s="180"/>
      <c r="D68" s="155"/>
      <c r="E68" s="6"/>
      <c r="F68" s="167"/>
      <c r="G68" s="167"/>
      <c r="H68" s="167"/>
      <c r="I68" s="167"/>
      <c r="J68" s="7"/>
      <c r="K68" s="162"/>
      <c r="L68" s="6"/>
      <c r="M68" s="167"/>
      <c r="N68" s="167"/>
      <c r="O68" s="167"/>
      <c r="P68" s="167"/>
      <c r="Q68" s="8">
        <f>VLOOKUP(L68,перечень!$B$3:$C$152,2,FALSE)</f>
        <v>0</v>
      </c>
      <c r="R68" s="162"/>
      <c r="S68" s="7">
        <f t="shared" si="18"/>
        <v>0</v>
      </c>
      <c r="T68" s="9">
        <f t="shared" si="5"/>
        <v>0</v>
      </c>
      <c r="U68" s="203"/>
      <c r="V68" s="217"/>
      <c r="W68" s="209"/>
    </row>
    <row r="69" spans="1:23" s="27" customFormat="1" x14ac:dyDescent="0.25">
      <c r="A69" s="171"/>
      <c r="B69" s="251"/>
      <c r="C69" s="180"/>
      <c r="D69" s="155"/>
      <c r="E69" s="6"/>
      <c r="F69" s="167"/>
      <c r="G69" s="167"/>
      <c r="H69" s="167"/>
      <c r="I69" s="167"/>
      <c r="J69" s="7"/>
      <c r="K69" s="162"/>
      <c r="L69" s="6"/>
      <c r="M69" s="167"/>
      <c r="N69" s="167"/>
      <c r="O69" s="167"/>
      <c r="P69" s="167"/>
      <c r="Q69" s="8">
        <f>VLOOKUP(L69,перечень!$B$3:$C$152,2,FALSE)</f>
        <v>0</v>
      </c>
      <c r="R69" s="162"/>
      <c r="S69" s="7">
        <f t="shared" si="18"/>
        <v>0</v>
      </c>
      <c r="T69" s="9">
        <f t="shared" si="5"/>
        <v>0</v>
      </c>
      <c r="U69" s="203"/>
      <c r="V69" s="217"/>
      <c r="W69" s="209"/>
    </row>
    <row r="70" spans="1:23" s="27" customFormat="1" x14ac:dyDescent="0.25">
      <c r="A70" s="171"/>
      <c r="B70" s="251"/>
      <c r="C70" s="180"/>
      <c r="D70" s="155"/>
      <c r="E70" s="6"/>
      <c r="F70" s="167"/>
      <c r="G70" s="167"/>
      <c r="H70" s="167"/>
      <c r="I70" s="167"/>
      <c r="J70" s="7"/>
      <c r="K70" s="162"/>
      <c r="L70" s="6"/>
      <c r="M70" s="167"/>
      <c r="N70" s="167"/>
      <c r="O70" s="167"/>
      <c r="P70" s="167"/>
      <c r="Q70" s="8">
        <f>VLOOKUP(L70,перечень!$B$3:$C$152,2,FALSE)</f>
        <v>0</v>
      </c>
      <c r="R70" s="162"/>
      <c r="S70" s="7">
        <f t="shared" si="18"/>
        <v>0</v>
      </c>
      <c r="T70" s="9">
        <f t="shared" si="5"/>
        <v>0</v>
      </c>
      <c r="U70" s="203"/>
      <c r="V70" s="217"/>
      <c r="W70" s="209"/>
    </row>
    <row r="71" spans="1:23" s="27" customFormat="1" ht="15.75" thickBot="1" x14ac:dyDescent="0.3">
      <c r="A71" s="171"/>
      <c r="B71" s="251"/>
      <c r="C71" s="181"/>
      <c r="D71" s="156"/>
      <c r="E71" s="10"/>
      <c r="F71" s="168"/>
      <c r="G71" s="168"/>
      <c r="H71" s="168"/>
      <c r="I71" s="168"/>
      <c r="J71" s="11"/>
      <c r="K71" s="163"/>
      <c r="L71" s="10"/>
      <c r="M71" s="168"/>
      <c r="N71" s="168"/>
      <c r="O71" s="168"/>
      <c r="P71" s="168"/>
      <c r="Q71" s="12">
        <f>VLOOKUP(L71,перечень!$B$3:$C$152,2,FALSE)</f>
        <v>0</v>
      </c>
      <c r="R71" s="163"/>
      <c r="S71" s="11">
        <f t="shared" si="18"/>
        <v>0</v>
      </c>
      <c r="T71" s="13">
        <f t="shared" si="5"/>
        <v>0</v>
      </c>
      <c r="U71" s="204"/>
      <c r="V71" s="217"/>
      <c r="W71" s="209"/>
    </row>
    <row r="72" spans="1:23" s="27" customFormat="1" ht="15.75" thickTop="1" x14ac:dyDescent="0.25">
      <c r="A72" s="171"/>
      <c r="B72" s="251"/>
      <c r="C72" s="264"/>
      <c r="D72" s="221"/>
      <c r="E72" s="2"/>
      <c r="F72" s="166"/>
      <c r="G72" s="166"/>
      <c r="H72" s="166"/>
      <c r="I72" s="166">
        <f t="shared" ref="I72" si="19">(F72*4)+(G72*9)+(H72*4)</f>
        <v>0</v>
      </c>
      <c r="J72" s="3"/>
      <c r="K72" s="199">
        <v>100</v>
      </c>
      <c r="L72" s="2"/>
      <c r="M72" s="166">
        <f>$R$72/$K$72*F72</f>
        <v>0</v>
      </c>
      <c r="N72" s="166">
        <f>$R$72/$K$72*G72</f>
        <v>0</v>
      </c>
      <c r="O72" s="166">
        <f>$R$72/$K$72*H72</f>
        <v>0</v>
      </c>
      <c r="P72" s="166">
        <f t="shared" ref="P72" si="20">(M72*4)+(N72*9)+(O72*4)</f>
        <v>0</v>
      </c>
      <c r="Q72" s="4">
        <f>VLOOKUP(L72,перечень!$B$3:$C$152,2,FALSE)</f>
        <v>0</v>
      </c>
      <c r="R72" s="199"/>
      <c r="S72" s="3">
        <f>$R$72*J72/$K$72</f>
        <v>0</v>
      </c>
      <c r="T72" s="5">
        <f t="shared" si="5"/>
        <v>0</v>
      </c>
      <c r="U72" s="202">
        <f>SUM(T72:T74)</f>
        <v>0</v>
      </c>
      <c r="V72" s="217"/>
      <c r="W72" s="209"/>
    </row>
    <row r="73" spans="1:23" s="27" customFormat="1" x14ac:dyDescent="0.25">
      <c r="A73" s="171"/>
      <c r="B73" s="251"/>
      <c r="C73" s="265"/>
      <c r="D73" s="222"/>
      <c r="E73" s="6"/>
      <c r="F73" s="167"/>
      <c r="G73" s="167"/>
      <c r="H73" s="167"/>
      <c r="I73" s="167"/>
      <c r="J73" s="7"/>
      <c r="K73" s="200"/>
      <c r="L73" s="6"/>
      <c r="M73" s="167"/>
      <c r="N73" s="167"/>
      <c r="O73" s="167"/>
      <c r="P73" s="167"/>
      <c r="Q73" s="8">
        <f>VLOOKUP(L73,перечень!$B$3:$C$152,2,FALSE)</f>
        <v>0</v>
      </c>
      <c r="R73" s="200"/>
      <c r="S73" s="7">
        <f>$R$72*J73/$K$72</f>
        <v>0</v>
      </c>
      <c r="T73" s="9">
        <f t="shared" si="5"/>
        <v>0</v>
      </c>
      <c r="U73" s="203"/>
      <c r="V73" s="217"/>
      <c r="W73" s="209"/>
    </row>
    <row r="74" spans="1:23" s="27" customFormat="1" ht="15.75" thickBot="1" x14ac:dyDescent="0.3">
      <c r="A74" s="171"/>
      <c r="B74" s="251"/>
      <c r="C74" s="266"/>
      <c r="D74" s="223"/>
      <c r="E74" s="10"/>
      <c r="F74" s="168"/>
      <c r="G74" s="168"/>
      <c r="H74" s="168"/>
      <c r="I74" s="168"/>
      <c r="J74" s="11"/>
      <c r="K74" s="201"/>
      <c r="L74" s="10"/>
      <c r="M74" s="168"/>
      <c r="N74" s="168"/>
      <c r="O74" s="168"/>
      <c r="P74" s="168"/>
      <c r="Q74" s="12">
        <f>VLOOKUP(L74,перечень!$B$3:$C$152,2,FALSE)</f>
        <v>0</v>
      </c>
      <c r="R74" s="201"/>
      <c r="S74" s="11">
        <f>$R$72*J74/$K$72</f>
        <v>0</v>
      </c>
      <c r="T74" s="13">
        <f t="shared" si="5"/>
        <v>0</v>
      </c>
      <c r="U74" s="204"/>
      <c r="V74" s="217"/>
      <c r="W74" s="209"/>
    </row>
    <row r="75" spans="1:23" s="27" customFormat="1" ht="16.5" thickTop="1" thickBot="1" x14ac:dyDescent="0.3">
      <c r="A75" s="171"/>
      <c r="B75" s="251"/>
      <c r="C75" s="14"/>
      <c r="D75" s="31"/>
      <c r="E75" s="15"/>
      <c r="F75" s="42"/>
      <c r="G75" s="42"/>
      <c r="H75" s="42"/>
      <c r="I75" s="42">
        <f>(F75*4)+(G75*9)+(H75*4)</f>
        <v>0</v>
      </c>
      <c r="J75" s="16"/>
      <c r="K75" s="17">
        <v>100</v>
      </c>
      <c r="L75" s="6"/>
      <c r="M75" s="42">
        <f>$R$75/$K$75*F75</f>
        <v>0</v>
      </c>
      <c r="N75" s="42">
        <f>$R$75/$K$75*G75</f>
        <v>0</v>
      </c>
      <c r="O75" s="42">
        <f>$R$75/$K$75*H75</f>
        <v>0</v>
      </c>
      <c r="P75" s="42">
        <f>(M75*4)+(N75*9)+(O75*4)</f>
        <v>0</v>
      </c>
      <c r="Q75" s="18">
        <f>VLOOKUP(L75,перечень!$B$3:$C$152,2,FALSE)</f>
        <v>0</v>
      </c>
      <c r="R75" s="17"/>
      <c r="S75" s="11">
        <f>$R$75*J75/$K$75</f>
        <v>0</v>
      </c>
      <c r="T75" s="19">
        <f t="shared" si="5"/>
        <v>0</v>
      </c>
      <c r="U75" s="43">
        <f>SUM(T75)</f>
        <v>0</v>
      </c>
      <c r="V75" s="217"/>
      <c r="W75" s="209"/>
    </row>
    <row r="76" spans="1:23" s="27" customFormat="1" ht="16.5" thickTop="1" thickBot="1" x14ac:dyDescent="0.3">
      <c r="A76" s="171"/>
      <c r="B76" s="189"/>
      <c r="C76" s="14"/>
      <c r="D76" s="31"/>
      <c r="E76" s="15"/>
      <c r="F76" s="42"/>
      <c r="G76" s="42"/>
      <c r="H76" s="42"/>
      <c r="I76" s="42">
        <f>(F76*4)+(G76*9)+(H76*4)</f>
        <v>0</v>
      </c>
      <c r="J76" s="16"/>
      <c r="K76" s="17">
        <v>100</v>
      </c>
      <c r="L76" s="15"/>
      <c r="M76" s="42">
        <f>$R$76/$K$76*F76</f>
        <v>0</v>
      </c>
      <c r="N76" s="42">
        <f>$R$76/$K$76*G76</f>
        <v>0</v>
      </c>
      <c r="O76" s="42">
        <f>$R$76/$K$76*H76</f>
        <v>0</v>
      </c>
      <c r="P76" s="42">
        <f>(M76*4)+(N76*9)+(O76*4)</f>
        <v>0</v>
      </c>
      <c r="Q76" s="18">
        <f>VLOOKUP(L76,перечень!$B$3:$C$152,2,FALSE)</f>
        <v>0</v>
      </c>
      <c r="R76" s="17"/>
      <c r="S76" s="16">
        <f>$R$76*J76/$K$76</f>
        <v>0</v>
      </c>
      <c r="T76" s="19">
        <f t="shared" si="5"/>
        <v>0</v>
      </c>
      <c r="U76" s="43">
        <f>SUM(T76)</f>
        <v>0</v>
      </c>
      <c r="V76" s="214"/>
      <c r="W76" s="210"/>
    </row>
    <row r="77" spans="1:23" s="27" customFormat="1" ht="15.75" thickTop="1" x14ac:dyDescent="0.25">
      <c r="A77" s="171"/>
      <c r="B77" s="185" t="s">
        <v>83</v>
      </c>
      <c r="C77" s="173"/>
      <c r="D77" s="158"/>
      <c r="E77" s="2"/>
      <c r="F77" s="166"/>
      <c r="G77" s="166"/>
      <c r="H77" s="166"/>
      <c r="I77" s="166">
        <f t="shared" si="16"/>
        <v>0</v>
      </c>
      <c r="J77" s="3"/>
      <c r="K77" s="245">
        <v>100</v>
      </c>
      <c r="L77" s="2"/>
      <c r="M77" s="166">
        <f>$R$77/$K$77*F77</f>
        <v>0</v>
      </c>
      <c r="N77" s="166">
        <f>$R$77/$K$77*G77</f>
        <v>0</v>
      </c>
      <c r="O77" s="166">
        <f>$R$77/$K$77*H77</f>
        <v>0</v>
      </c>
      <c r="P77" s="166">
        <f t="shared" ref="P77" si="21">(M77*4)+(N77*9)+(O77*4)</f>
        <v>0</v>
      </c>
      <c r="Q77" s="4">
        <f>VLOOKUP(L77,перечень!$B$3:$C$152,2,FALSE)</f>
        <v>0</v>
      </c>
      <c r="R77" s="161"/>
      <c r="S77" s="3">
        <f t="shared" ref="S77:S82" si="22">$R$77*J77/$K$77</f>
        <v>0</v>
      </c>
      <c r="T77" s="5">
        <f t="shared" si="5"/>
        <v>0</v>
      </c>
      <c r="U77" s="202">
        <f>SUM(T77:T82)</f>
        <v>0</v>
      </c>
      <c r="V77" s="213">
        <f>SUM(U77:U93)</f>
        <v>0</v>
      </c>
      <c r="W77" s="208">
        <f>SUM(P77:P93)</f>
        <v>0</v>
      </c>
    </row>
    <row r="78" spans="1:23" s="27" customFormat="1" x14ac:dyDescent="0.25">
      <c r="A78" s="171"/>
      <c r="B78" s="186"/>
      <c r="C78" s="174"/>
      <c r="D78" s="159"/>
      <c r="E78" s="6"/>
      <c r="F78" s="167"/>
      <c r="G78" s="167"/>
      <c r="H78" s="167"/>
      <c r="I78" s="167"/>
      <c r="J78" s="7"/>
      <c r="K78" s="246"/>
      <c r="L78" s="6"/>
      <c r="M78" s="167"/>
      <c r="N78" s="167"/>
      <c r="O78" s="167"/>
      <c r="P78" s="167"/>
      <c r="Q78" s="8">
        <f>VLOOKUP(L78,перечень!$B$3:$C$152,2,FALSE)</f>
        <v>0</v>
      </c>
      <c r="R78" s="162"/>
      <c r="S78" s="7">
        <f t="shared" si="22"/>
        <v>0</v>
      </c>
      <c r="T78" s="9">
        <f t="shared" si="5"/>
        <v>0</v>
      </c>
      <c r="U78" s="203"/>
      <c r="V78" s="217"/>
      <c r="W78" s="209"/>
    </row>
    <row r="79" spans="1:23" s="27" customFormat="1" x14ac:dyDescent="0.25">
      <c r="A79" s="171"/>
      <c r="B79" s="186"/>
      <c r="C79" s="174"/>
      <c r="D79" s="159"/>
      <c r="E79" s="6"/>
      <c r="F79" s="167"/>
      <c r="G79" s="167"/>
      <c r="H79" s="167"/>
      <c r="I79" s="167"/>
      <c r="J79" s="7"/>
      <c r="K79" s="246"/>
      <c r="L79" s="6"/>
      <c r="M79" s="167"/>
      <c r="N79" s="167"/>
      <c r="O79" s="167"/>
      <c r="P79" s="167"/>
      <c r="Q79" s="8">
        <f>VLOOKUP(L79,перечень!$B$3:$C$152,2,FALSE)</f>
        <v>0</v>
      </c>
      <c r="R79" s="162"/>
      <c r="S79" s="7">
        <f t="shared" si="22"/>
        <v>0</v>
      </c>
      <c r="T79" s="9">
        <f t="shared" si="5"/>
        <v>0</v>
      </c>
      <c r="U79" s="203"/>
      <c r="V79" s="217"/>
      <c r="W79" s="209"/>
    </row>
    <row r="80" spans="1:23" s="27" customFormat="1" x14ac:dyDescent="0.25">
      <c r="A80" s="171"/>
      <c r="B80" s="186"/>
      <c r="C80" s="174"/>
      <c r="D80" s="159"/>
      <c r="E80" s="6"/>
      <c r="F80" s="167"/>
      <c r="G80" s="167"/>
      <c r="H80" s="167"/>
      <c r="I80" s="167"/>
      <c r="J80" s="7"/>
      <c r="K80" s="246"/>
      <c r="L80" s="6"/>
      <c r="M80" s="167"/>
      <c r="N80" s="167"/>
      <c r="O80" s="167"/>
      <c r="P80" s="167"/>
      <c r="Q80" s="8">
        <f>VLOOKUP(L80,перечень!$B$3:$C$152,2,FALSE)</f>
        <v>0</v>
      </c>
      <c r="R80" s="162"/>
      <c r="S80" s="7">
        <f t="shared" si="22"/>
        <v>0</v>
      </c>
      <c r="T80" s="9">
        <f t="shared" si="5"/>
        <v>0</v>
      </c>
      <c r="U80" s="203"/>
      <c r="V80" s="217"/>
      <c r="W80" s="209"/>
    </row>
    <row r="81" spans="1:23" s="27" customFormat="1" x14ac:dyDescent="0.25">
      <c r="A81" s="171"/>
      <c r="B81" s="186"/>
      <c r="C81" s="174"/>
      <c r="D81" s="159"/>
      <c r="E81" s="6"/>
      <c r="F81" s="167"/>
      <c r="G81" s="167"/>
      <c r="H81" s="167"/>
      <c r="I81" s="167"/>
      <c r="J81" s="7"/>
      <c r="K81" s="246"/>
      <c r="L81" s="6"/>
      <c r="M81" s="167"/>
      <c r="N81" s="167"/>
      <c r="O81" s="167"/>
      <c r="P81" s="167"/>
      <c r="Q81" s="8">
        <f>VLOOKUP(L81,перечень!$B$3:$C$152,2,FALSE)</f>
        <v>0</v>
      </c>
      <c r="R81" s="162"/>
      <c r="S81" s="7">
        <f t="shared" si="22"/>
        <v>0</v>
      </c>
      <c r="T81" s="9">
        <f t="shared" si="5"/>
        <v>0</v>
      </c>
      <c r="U81" s="203"/>
      <c r="V81" s="217"/>
      <c r="W81" s="209"/>
    </row>
    <row r="82" spans="1:23" s="27" customFormat="1" ht="15.75" thickBot="1" x14ac:dyDescent="0.3">
      <c r="A82" s="171"/>
      <c r="B82" s="186"/>
      <c r="C82" s="175"/>
      <c r="D82" s="160"/>
      <c r="E82" s="10"/>
      <c r="F82" s="168"/>
      <c r="G82" s="168"/>
      <c r="H82" s="168"/>
      <c r="I82" s="168"/>
      <c r="J82" s="11"/>
      <c r="K82" s="247"/>
      <c r="L82" s="10"/>
      <c r="M82" s="168"/>
      <c r="N82" s="168"/>
      <c r="O82" s="168"/>
      <c r="P82" s="168"/>
      <c r="Q82" s="12">
        <f>VLOOKUP(L82,перечень!$B$3:$C$152,2,FALSE)</f>
        <v>0</v>
      </c>
      <c r="R82" s="163"/>
      <c r="S82" s="11">
        <f t="shared" si="22"/>
        <v>0</v>
      </c>
      <c r="T82" s="13">
        <f t="shared" si="5"/>
        <v>0</v>
      </c>
      <c r="U82" s="204"/>
      <c r="V82" s="217"/>
      <c r="W82" s="209"/>
    </row>
    <row r="83" spans="1:23" s="27" customFormat="1" ht="15.75" thickTop="1" x14ac:dyDescent="0.25">
      <c r="A83" s="171"/>
      <c r="B83" s="186"/>
      <c r="C83" s="179"/>
      <c r="D83" s="154"/>
      <c r="E83" s="2"/>
      <c r="F83" s="166"/>
      <c r="G83" s="166"/>
      <c r="H83" s="166"/>
      <c r="I83" s="166">
        <f>(F83*4)+(G83*9)+(H83*4)</f>
        <v>0</v>
      </c>
      <c r="J83" s="3"/>
      <c r="K83" s="161">
        <v>150</v>
      </c>
      <c r="L83" s="2"/>
      <c r="M83" s="166">
        <f>$R$83/$K$83*F83</f>
        <v>0</v>
      </c>
      <c r="N83" s="166">
        <f>$R$83/$K$83*G83</f>
        <v>0</v>
      </c>
      <c r="O83" s="166">
        <f>$R$83/$K$83*H83</f>
        <v>0</v>
      </c>
      <c r="P83" s="166">
        <f t="shared" ref="P83" si="23">(M83*4)+(N83*9)+(O83*4)</f>
        <v>0</v>
      </c>
      <c r="Q83" s="4">
        <f>VLOOKUP(L83,перечень!$B$3:$C$152,2,FALSE)</f>
        <v>0</v>
      </c>
      <c r="R83" s="161"/>
      <c r="S83" s="3">
        <f t="shared" ref="S83:S88" si="24">$R$83*J83/$K$83</f>
        <v>0</v>
      </c>
      <c r="T83" s="5">
        <f t="shared" si="5"/>
        <v>0</v>
      </c>
      <c r="U83" s="202">
        <f>SUM(T83:T88)</f>
        <v>0</v>
      </c>
      <c r="V83" s="217"/>
      <c r="W83" s="209"/>
    </row>
    <row r="84" spans="1:23" s="27" customFormat="1" x14ac:dyDescent="0.25">
      <c r="A84" s="171"/>
      <c r="B84" s="186"/>
      <c r="C84" s="180"/>
      <c r="D84" s="155"/>
      <c r="E84" s="6"/>
      <c r="F84" s="167"/>
      <c r="G84" s="167"/>
      <c r="H84" s="167"/>
      <c r="I84" s="167"/>
      <c r="J84" s="7"/>
      <c r="K84" s="162"/>
      <c r="L84" s="6"/>
      <c r="M84" s="167"/>
      <c r="N84" s="167"/>
      <c r="O84" s="167"/>
      <c r="P84" s="167"/>
      <c r="Q84" s="8">
        <f>VLOOKUP(L84,перечень!$B$3:$C$152,2,FALSE)</f>
        <v>0</v>
      </c>
      <c r="R84" s="162"/>
      <c r="S84" s="7">
        <f t="shared" si="24"/>
        <v>0</v>
      </c>
      <c r="T84" s="9">
        <f t="shared" si="5"/>
        <v>0</v>
      </c>
      <c r="U84" s="203"/>
      <c r="V84" s="217"/>
      <c r="W84" s="209"/>
    </row>
    <row r="85" spans="1:23" s="27" customFormat="1" x14ac:dyDescent="0.25">
      <c r="A85" s="171"/>
      <c r="B85" s="186"/>
      <c r="C85" s="180"/>
      <c r="D85" s="155"/>
      <c r="E85" s="6"/>
      <c r="F85" s="167"/>
      <c r="G85" s="167"/>
      <c r="H85" s="167"/>
      <c r="I85" s="167"/>
      <c r="J85" s="7"/>
      <c r="K85" s="162"/>
      <c r="L85" s="6"/>
      <c r="M85" s="167"/>
      <c r="N85" s="167"/>
      <c r="O85" s="167"/>
      <c r="P85" s="167"/>
      <c r="Q85" s="8">
        <f>VLOOKUP(L85,перечень!$B$3:$C$152,2,FALSE)</f>
        <v>0</v>
      </c>
      <c r="R85" s="162"/>
      <c r="S85" s="7">
        <f t="shared" si="24"/>
        <v>0</v>
      </c>
      <c r="T85" s="9">
        <f t="shared" si="5"/>
        <v>0</v>
      </c>
      <c r="U85" s="203"/>
      <c r="V85" s="217"/>
      <c r="W85" s="209"/>
    </row>
    <row r="86" spans="1:23" s="27" customFormat="1" x14ac:dyDescent="0.25">
      <c r="A86" s="171"/>
      <c r="B86" s="186"/>
      <c r="C86" s="180"/>
      <c r="D86" s="155"/>
      <c r="E86" s="6"/>
      <c r="F86" s="167"/>
      <c r="G86" s="167"/>
      <c r="H86" s="167"/>
      <c r="I86" s="167"/>
      <c r="J86" s="7"/>
      <c r="K86" s="162"/>
      <c r="L86" s="6"/>
      <c r="M86" s="167"/>
      <c r="N86" s="167"/>
      <c r="O86" s="167"/>
      <c r="P86" s="167"/>
      <c r="Q86" s="8">
        <f>VLOOKUP(L86,перечень!$B$3:$C$152,2,FALSE)</f>
        <v>0</v>
      </c>
      <c r="R86" s="162"/>
      <c r="S86" s="7">
        <f t="shared" si="24"/>
        <v>0</v>
      </c>
      <c r="T86" s="9">
        <f t="shared" ref="T86:T93" si="25">Q86/1000*S86</f>
        <v>0</v>
      </c>
      <c r="U86" s="203"/>
      <c r="V86" s="217"/>
      <c r="W86" s="209"/>
    </row>
    <row r="87" spans="1:23" s="27" customFormat="1" x14ac:dyDescent="0.25">
      <c r="A87" s="171"/>
      <c r="B87" s="186"/>
      <c r="C87" s="180"/>
      <c r="D87" s="155"/>
      <c r="E87" s="6"/>
      <c r="F87" s="167"/>
      <c r="G87" s="167"/>
      <c r="H87" s="167"/>
      <c r="I87" s="167"/>
      <c r="J87" s="7"/>
      <c r="K87" s="162"/>
      <c r="L87" s="6"/>
      <c r="M87" s="167"/>
      <c r="N87" s="167"/>
      <c r="O87" s="167"/>
      <c r="P87" s="167"/>
      <c r="Q87" s="8">
        <f>VLOOKUP(L87,перечень!$B$3:$C$152,2,FALSE)</f>
        <v>0</v>
      </c>
      <c r="R87" s="162"/>
      <c r="S87" s="7">
        <f t="shared" si="24"/>
        <v>0</v>
      </c>
      <c r="T87" s="9">
        <f t="shared" si="25"/>
        <v>0</v>
      </c>
      <c r="U87" s="203"/>
      <c r="V87" s="217"/>
      <c r="W87" s="209"/>
    </row>
    <row r="88" spans="1:23" s="27" customFormat="1" ht="15.75" thickBot="1" x14ac:dyDescent="0.3">
      <c r="A88" s="171"/>
      <c r="B88" s="186"/>
      <c r="C88" s="181"/>
      <c r="D88" s="156"/>
      <c r="E88" s="10"/>
      <c r="F88" s="168"/>
      <c r="G88" s="168"/>
      <c r="H88" s="168"/>
      <c r="I88" s="168"/>
      <c r="J88" s="11"/>
      <c r="K88" s="163"/>
      <c r="L88" s="10"/>
      <c r="M88" s="168"/>
      <c r="N88" s="168"/>
      <c r="O88" s="168"/>
      <c r="P88" s="168"/>
      <c r="Q88" s="12">
        <f>VLOOKUP(L88,перечень!$B$3:$C$152,2,FALSE)</f>
        <v>0</v>
      </c>
      <c r="R88" s="163"/>
      <c r="S88" s="11">
        <f t="shared" si="24"/>
        <v>0</v>
      </c>
      <c r="T88" s="13">
        <f t="shared" si="25"/>
        <v>0</v>
      </c>
      <c r="U88" s="204"/>
      <c r="V88" s="217"/>
      <c r="W88" s="209"/>
    </row>
    <row r="89" spans="1:23" s="27" customFormat="1" ht="15.75" thickTop="1" x14ac:dyDescent="0.25">
      <c r="A89" s="171"/>
      <c r="B89" s="186"/>
      <c r="C89" s="182"/>
      <c r="D89" s="28"/>
      <c r="E89" s="2"/>
      <c r="F89" s="166"/>
      <c r="G89" s="166"/>
      <c r="H89" s="166"/>
      <c r="I89" s="166">
        <f t="shared" si="16"/>
        <v>0</v>
      </c>
      <c r="J89" s="3"/>
      <c r="K89" s="161">
        <v>30</v>
      </c>
      <c r="L89" s="2"/>
      <c r="M89" s="166">
        <f>$R$89/$K$89*F89</f>
        <v>0</v>
      </c>
      <c r="N89" s="166">
        <f>$R$89/$K$89*G89</f>
        <v>0</v>
      </c>
      <c r="O89" s="166">
        <f>$R$89/$K$89*H89</f>
        <v>0</v>
      </c>
      <c r="P89" s="166">
        <f t="shared" ref="P89" si="26">(M89*4)+(N89*9)+(O89*4)</f>
        <v>0</v>
      </c>
      <c r="Q89" s="4">
        <f>VLOOKUP(L89,перечень!$B$3:$C$152,2,FALSE)</f>
        <v>0</v>
      </c>
      <c r="R89" s="161"/>
      <c r="S89" s="3">
        <f>$R$89*J89/$K$89</f>
        <v>0</v>
      </c>
      <c r="T89" s="5">
        <f t="shared" si="25"/>
        <v>0</v>
      </c>
      <c r="U89" s="202">
        <f>SUM(T89:T91)</f>
        <v>0</v>
      </c>
      <c r="V89" s="217"/>
      <c r="W89" s="209"/>
    </row>
    <row r="90" spans="1:23" s="27" customFormat="1" x14ac:dyDescent="0.25">
      <c r="A90" s="171"/>
      <c r="B90" s="186"/>
      <c r="C90" s="183"/>
      <c r="D90" s="29"/>
      <c r="E90" s="6"/>
      <c r="F90" s="167"/>
      <c r="G90" s="167"/>
      <c r="H90" s="167"/>
      <c r="I90" s="167"/>
      <c r="J90" s="7"/>
      <c r="K90" s="162"/>
      <c r="L90" s="6"/>
      <c r="M90" s="167"/>
      <c r="N90" s="167"/>
      <c r="O90" s="167"/>
      <c r="P90" s="167"/>
      <c r="Q90" s="8">
        <f>VLOOKUP(L90,перечень!$B$3:$C$152,2,FALSE)</f>
        <v>0</v>
      </c>
      <c r="R90" s="162"/>
      <c r="S90" s="7">
        <f>$R$89*J90/$K$89</f>
        <v>0</v>
      </c>
      <c r="T90" s="9">
        <f t="shared" si="25"/>
        <v>0</v>
      </c>
      <c r="U90" s="203"/>
      <c r="V90" s="217"/>
      <c r="W90" s="209"/>
    </row>
    <row r="91" spans="1:23" s="27" customFormat="1" ht="15.75" thickBot="1" x14ac:dyDescent="0.3">
      <c r="A91" s="171"/>
      <c r="B91" s="186"/>
      <c r="C91" s="184"/>
      <c r="D91" s="30"/>
      <c r="E91" s="10"/>
      <c r="F91" s="168"/>
      <c r="G91" s="168"/>
      <c r="H91" s="168"/>
      <c r="I91" s="168"/>
      <c r="J91" s="11"/>
      <c r="K91" s="163"/>
      <c r="L91" s="10"/>
      <c r="M91" s="168"/>
      <c r="N91" s="168"/>
      <c r="O91" s="168"/>
      <c r="P91" s="168"/>
      <c r="Q91" s="12">
        <f>VLOOKUP(L91,перечень!$B$3:$C$152,2,FALSE)</f>
        <v>0</v>
      </c>
      <c r="R91" s="163"/>
      <c r="S91" s="11">
        <f>$R$89*J91/$K$89</f>
        <v>0</v>
      </c>
      <c r="T91" s="13">
        <f t="shared" si="25"/>
        <v>0</v>
      </c>
      <c r="U91" s="204"/>
      <c r="V91" s="217"/>
      <c r="W91" s="209"/>
    </row>
    <row r="92" spans="1:23" s="27" customFormat="1" ht="16.5" thickTop="1" thickBot="1" x14ac:dyDescent="0.3">
      <c r="A92" s="171"/>
      <c r="B92" s="186"/>
      <c r="C92" s="53"/>
      <c r="D92" s="54"/>
      <c r="E92" s="15"/>
      <c r="F92" s="42"/>
      <c r="G92" s="42"/>
      <c r="H92" s="42"/>
      <c r="I92" s="42">
        <f>(F92*4)+(G92*9)+(H92*4)</f>
        <v>0</v>
      </c>
      <c r="J92" s="16"/>
      <c r="K92" s="17">
        <v>5</v>
      </c>
      <c r="L92" s="15"/>
      <c r="M92" s="42">
        <f>$R$92/$K$92*F92</f>
        <v>0</v>
      </c>
      <c r="N92" s="42">
        <f>$R$92/$K$92*G92</f>
        <v>0</v>
      </c>
      <c r="O92" s="42">
        <f>$R$92/$K$92*H92</f>
        <v>0</v>
      </c>
      <c r="P92" s="42">
        <f t="shared" ref="P92:P93" si="27">(M92*4)+(N92*9)+(O92*4)</f>
        <v>0</v>
      </c>
      <c r="Q92" s="18">
        <f>VLOOKUP(L92,перечень!$B$3:$C$152,2,FALSE)</f>
        <v>0</v>
      </c>
      <c r="R92" s="17"/>
      <c r="S92" s="16">
        <f>$R$92*J92/$K$92</f>
        <v>0</v>
      </c>
      <c r="T92" s="19">
        <f t="shared" si="25"/>
        <v>0</v>
      </c>
      <c r="U92" s="43">
        <f>SUM(T92)</f>
        <v>0</v>
      </c>
      <c r="V92" s="217"/>
      <c r="W92" s="209"/>
    </row>
    <row r="93" spans="1:23" s="27" customFormat="1" ht="16.5" thickTop="1" thickBot="1" x14ac:dyDescent="0.3">
      <c r="A93" s="172"/>
      <c r="B93" s="187"/>
      <c r="C93" s="14"/>
      <c r="D93" s="31"/>
      <c r="E93" s="15"/>
      <c r="F93" s="42"/>
      <c r="G93" s="42"/>
      <c r="H93" s="42"/>
      <c r="I93" s="42">
        <f t="shared" si="16"/>
        <v>0</v>
      </c>
      <c r="J93" s="16"/>
      <c r="K93" s="17">
        <v>10</v>
      </c>
      <c r="L93" s="15"/>
      <c r="M93" s="42">
        <f>$R$93/$K$93*F93</f>
        <v>0</v>
      </c>
      <c r="N93" s="42">
        <f>$R$93/$K$93*G93</f>
        <v>0</v>
      </c>
      <c r="O93" s="42">
        <f>$R$93/$K$93*H93</f>
        <v>0</v>
      </c>
      <c r="P93" s="42">
        <f t="shared" si="27"/>
        <v>0</v>
      </c>
      <c r="Q93" s="18">
        <f>VLOOKUP(L93,перечень!$B$3:$C$152,2,FALSE)</f>
        <v>0</v>
      </c>
      <c r="R93" s="17"/>
      <c r="S93" s="16">
        <f>$R$93*J93/$K$93</f>
        <v>0</v>
      </c>
      <c r="T93" s="19">
        <f t="shared" si="25"/>
        <v>0</v>
      </c>
      <c r="U93" s="43">
        <f>SUM(T93)</f>
        <v>0</v>
      </c>
      <c r="V93" s="214"/>
      <c r="W93" s="210"/>
    </row>
    <row r="94" spans="1:23" ht="15.75" thickTop="1" x14ac:dyDescent="0.25"/>
  </sheetData>
  <mergeCells count="235">
    <mergeCell ref="U60:U65"/>
    <mergeCell ref="D66:D71"/>
    <mergeCell ref="D72:D74"/>
    <mergeCell ref="D77:D82"/>
    <mergeCell ref="D83:D88"/>
    <mergeCell ref="U83:U88"/>
    <mergeCell ref="C83:C88"/>
    <mergeCell ref="F83:F88"/>
    <mergeCell ref="G83:G88"/>
    <mergeCell ref="H83:H88"/>
    <mergeCell ref="I83:I88"/>
    <mergeCell ref="K83:K88"/>
    <mergeCell ref="R66:R71"/>
    <mergeCell ref="U66:U71"/>
    <mergeCell ref="C72:C74"/>
    <mergeCell ref="F72:F74"/>
    <mergeCell ref="G72:G74"/>
    <mergeCell ref="H72:H74"/>
    <mergeCell ref="I72:I74"/>
    <mergeCell ref="O77:O82"/>
    <mergeCell ref="P77:P82"/>
    <mergeCell ref="R77:R82"/>
    <mergeCell ref="U77:U82"/>
    <mergeCell ref="M89:M91"/>
    <mergeCell ref="N89:N91"/>
    <mergeCell ref="O89:O91"/>
    <mergeCell ref="P89:P91"/>
    <mergeCell ref="R89:R91"/>
    <mergeCell ref="U89:U91"/>
    <mergeCell ref="C89:C91"/>
    <mergeCell ref="F89:F91"/>
    <mergeCell ref="G89:G91"/>
    <mergeCell ref="H89:H91"/>
    <mergeCell ref="I89:I91"/>
    <mergeCell ref="K89:K91"/>
    <mergeCell ref="V77:V93"/>
    <mergeCell ref="W77:W93"/>
    <mergeCell ref="U72:U74"/>
    <mergeCell ref="B77:B93"/>
    <mergeCell ref="C77:C82"/>
    <mergeCell ref="F77:F82"/>
    <mergeCell ref="G77:G82"/>
    <mergeCell ref="H77:H82"/>
    <mergeCell ref="I77:I82"/>
    <mergeCell ref="K77:K82"/>
    <mergeCell ref="M77:M82"/>
    <mergeCell ref="N77:N82"/>
    <mergeCell ref="K72:K74"/>
    <mergeCell ref="M72:M74"/>
    <mergeCell ref="N72:N74"/>
    <mergeCell ref="O72:O74"/>
    <mergeCell ref="P72:P74"/>
    <mergeCell ref="R72:R74"/>
    <mergeCell ref="B60:B76"/>
    <mergeCell ref="M83:M88"/>
    <mergeCell ref="N83:N88"/>
    <mergeCell ref="O83:O88"/>
    <mergeCell ref="P83:P88"/>
    <mergeCell ref="R83:R88"/>
    <mergeCell ref="V60:V76"/>
    <mergeCell ref="W60:W76"/>
    <mergeCell ref="C66:C71"/>
    <mergeCell ref="F66:F71"/>
    <mergeCell ref="G66:G71"/>
    <mergeCell ref="H66:H71"/>
    <mergeCell ref="I66:I71"/>
    <mergeCell ref="K66:K71"/>
    <mergeCell ref="M66:M71"/>
    <mergeCell ref="K60:K65"/>
    <mergeCell ref="M60:M65"/>
    <mergeCell ref="N60:N65"/>
    <mergeCell ref="O60:O65"/>
    <mergeCell ref="P60:P65"/>
    <mergeCell ref="R60:R65"/>
    <mergeCell ref="C60:C65"/>
    <mergeCell ref="F60:F65"/>
    <mergeCell ref="G60:G65"/>
    <mergeCell ref="H60:H65"/>
    <mergeCell ref="I60:I65"/>
    <mergeCell ref="N66:N71"/>
    <mergeCell ref="O66:O71"/>
    <mergeCell ref="P66:P71"/>
    <mergeCell ref="D60:D65"/>
    <mergeCell ref="K50:K54"/>
    <mergeCell ref="M57:M59"/>
    <mergeCell ref="N57:N59"/>
    <mergeCell ref="O57:O59"/>
    <mergeCell ref="P57:P59"/>
    <mergeCell ref="R57:R59"/>
    <mergeCell ref="U57:U59"/>
    <mergeCell ref="C57:C59"/>
    <mergeCell ref="F57:F59"/>
    <mergeCell ref="G57:G59"/>
    <mergeCell ref="H57:H59"/>
    <mergeCell ref="I57:I59"/>
    <mergeCell ref="K57:K59"/>
    <mergeCell ref="D50:D54"/>
    <mergeCell ref="D57:D59"/>
    <mergeCell ref="K39:K42"/>
    <mergeCell ref="M43:M49"/>
    <mergeCell ref="N43:N49"/>
    <mergeCell ref="O43:O49"/>
    <mergeCell ref="P43:P49"/>
    <mergeCell ref="R43:R49"/>
    <mergeCell ref="U43:U49"/>
    <mergeCell ref="C43:C49"/>
    <mergeCell ref="F43:F49"/>
    <mergeCell ref="G43:G49"/>
    <mergeCell ref="H43:H49"/>
    <mergeCell ref="I43:I49"/>
    <mergeCell ref="K43:K49"/>
    <mergeCell ref="D39:D42"/>
    <mergeCell ref="D43:D49"/>
    <mergeCell ref="V26:V59"/>
    <mergeCell ref="W26:W59"/>
    <mergeCell ref="N26:N32"/>
    <mergeCell ref="O26:O32"/>
    <mergeCell ref="P26:P32"/>
    <mergeCell ref="R26:R32"/>
    <mergeCell ref="M39:M42"/>
    <mergeCell ref="N39:N42"/>
    <mergeCell ref="O39:O42"/>
    <mergeCell ref="P39:P42"/>
    <mergeCell ref="R39:R42"/>
    <mergeCell ref="U39:U42"/>
    <mergeCell ref="M50:M54"/>
    <mergeCell ref="N50:N54"/>
    <mergeCell ref="O50:O54"/>
    <mergeCell ref="P50:P54"/>
    <mergeCell ref="R50:R54"/>
    <mergeCell ref="U50:U54"/>
    <mergeCell ref="K33:K38"/>
    <mergeCell ref="K26:K32"/>
    <mergeCell ref="M26:M32"/>
    <mergeCell ref="M33:M38"/>
    <mergeCell ref="N33:N38"/>
    <mergeCell ref="O33:O38"/>
    <mergeCell ref="P33:P38"/>
    <mergeCell ref="R33:R38"/>
    <mergeCell ref="U33:U38"/>
    <mergeCell ref="U26:U32"/>
    <mergeCell ref="B26:B59"/>
    <mergeCell ref="C26:C32"/>
    <mergeCell ref="D26:D32"/>
    <mergeCell ref="F26:F32"/>
    <mergeCell ref="G26:G32"/>
    <mergeCell ref="H26:H32"/>
    <mergeCell ref="I26:I32"/>
    <mergeCell ref="C33:C38"/>
    <mergeCell ref="D33:D38"/>
    <mergeCell ref="F33:F38"/>
    <mergeCell ref="G33:G38"/>
    <mergeCell ref="H33:H38"/>
    <mergeCell ref="I33:I38"/>
    <mergeCell ref="C39:C42"/>
    <mergeCell ref="F39:F42"/>
    <mergeCell ref="G39:G42"/>
    <mergeCell ref="H39:H42"/>
    <mergeCell ref="I39:I42"/>
    <mergeCell ref="C50:C54"/>
    <mergeCell ref="F50:F54"/>
    <mergeCell ref="G50:G54"/>
    <mergeCell ref="H50:H54"/>
    <mergeCell ref="I50:I54"/>
    <mergeCell ref="C19:C21"/>
    <mergeCell ref="F19:F21"/>
    <mergeCell ref="G19:G21"/>
    <mergeCell ref="H19:H21"/>
    <mergeCell ref="I19:I21"/>
    <mergeCell ref="K19:K21"/>
    <mergeCell ref="B24:B25"/>
    <mergeCell ref="V24:V25"/>
    <mergeCell ref="W24:W25"/>
    <mergeCell ref="D19:D21"/>
    <mergeCell ref="M11:M16"/>
    <mergeCell ref="N11:N16"/>
    <mergeCell ref="O11:O16"/>
    <mergeCell ref="P11:P16"/>
    <mergeCell ref="R11:R16"/>
    <mergeCell ref="U11:U16"/>
    <mergeCell ref="U5:U10"/>
    <mergeCell ref="V5:V23"/>
    <mergeCell ref="W5:W23"/>
    <mergeCell ref="N5:N10"/>
    <mergeCell ref="O5:O10"/>
    <mergeCell ref="P5:P10"/>
    <mergeCell ref="R5:R10"/>
    <mergeCell ref="M19:M21"/>
    <mergeCell ref="N19:N21"/>
    <mergeCell ref="O19:O21"/>
    <mergeCell ref="P19:P21"/>
    <mergeCell ref="R19:R21"/>
    <mergeCell ref="U19:U21"/>
    <mergeCell ref="A5:A93"/>
    <mergeCell ref="B5:B23"/>
    <mergeCell ref="C5:C10"/>
    <mergeCell ref="D5:D10"/>
    <mergeCell ref="F5:F10"/>
    <mergeCell ref="G5:G10"/>
    <mergeCell ref="H5:H10"/>
    <mergeCell ref="I5:I10"/>
    <mergeCell ref="M3:M4"/>
    <mergeCell ref="B3:C3"/>
    <mergeCell ref="D3:D4"/>
    <mergeCell ref="F3:F4"/>
    <mergeCell ref="G3:G4"/>
    <mergeCell ref="H3:H4"/>
    <mergeCell ref="I3:I4"/>
    <mergeCell ref="C11:C16"/>
    <mergeCell ref="D11:D16"/>
    <mergeCell ref="F11:F16"/>
    <mergeCell ref="G11:G16"/>
    <mergeCell ref="H11:H16"/>
    <mergeCell ref="I11:I16"/>
    <mergeCell ref="K11:K16"/>
    <mergeCell ref="K5:K10"/>
    <mergeCell ref="M5:M10"/>
    <mergeCell ref="E1:K1"/>
    <mergeCell ref="L1:S1"/>
    <mergeCell ref="V1:W1"/>
    <mergeCell ref="E2:E4"/>
    <mergeCell ref="F2:I2"/>
    <mergeCell ref="L2:L4"/>
    <mergeCell ref="M2:P2"/>
    <mergeCell ref="Q2:S2"/>
    <mergeCell ref="J3:J4"/>
    <mergeCell ref="K3:K4"/>
    <mergeCell ref="T3:T4"/>
    <mergeCell ref="U3:U4"/>
    <mergeCell ref="N3:N4"/>
    <mergeCell ref="O3:O4"/>
    <mergeCell ref="Q3:Q4"/>
    <mergeCell ref="R3:R4"/>
    <mergeCell ref="S3:S4"/>
    <mergeCell ref="P3:P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opLeftCell="A19" zoomScale="64" zoomScaleNormal="64" workbookViewId="0">
      <selection activeCell="R45" sqref="R45:R50"/>
    </sheetView>
  </sheetViews>
  <sheetFormatPr defaultRowHeight="15" x14ac:dyDescent="0.25"/>
  <cols>
    <col min="2" max="2" width="12.85546875" customWidth="1"/>
    <col min="3" max="3" width="21.140625" customWidth="1"/>
    <col min="4" max="4" width="15.7109375" customWidth="1"/>
    <col min="5" max="5" width="24.7109375" customWidth="1"/>
    <col min="12" max="12" width="29.85546875" customWidth="1"/>
    <col min="17" max="17" width="12.42578125" customWidth="1"/>
    <col min="18" max="18" width="11.42578125" customWidth="1"/>
    <col min="19" max="19" width="11" customWidth="1"/>
    <col min="20" max="20" width="13.140625" customWidth="1"/>
    <col min="21" max="21" width="11.5703125" customWidth="1"/>
    <col min="22" max="23" width="15.42578125" customWidth="1"/>
  </cols>
  <sheetData>
    <row r="1" spans="1:23" s="27" customFormat="1" ht="16.5" thickTop="1" thickBot="1" x14ac:dyDescent="0.3">
      <c r="E1" s="227" t="s">
        <v>84</v>
      </c>
      <c r="F1" s="228"/>
      <c r="G1" s="228"/>
      <c r="H1" s="228"/>
      <c r="I1" s="228"/>
      <c r="J1" s="228"/>
      <c r="K1" s="229"/>
      <c r="L1" s="227" t="s">
        <v>196</v>
      </c>
      <c r="M1" s="228"/>
      <c r="N1" s="228"/>
      <c r="O1" s="228"/>
      <c r="P1" s="228"/>
      <c r="Q1" s="228"/>
      <c r="R1" s="228"/>
      <c r="S1" s="229"/>
      <c r="V1" s="224" t="s">
        <v>200</v>
      </c>
      <c r="W1" s="225"/>
    </row>
    <row r="2" spans="1:23" s="27" customFormat="1" ht="30.75" thickTop="1" x14ac:dyDescent="0.25">
      <c r="D2" s="39"/>
      <c r="E2" s="230" t="s">
        <v>22</v>
      </c>
      <c r="F2" s="164" t="s">
        <v>195</v>
      </c>
      <c r="G2" s="165"/>
      <c r="H2" s="165"/>
      <c r="I2" s="226"/>
      <c r="J2" s="40"/>
      <c r="K2" s="41"/>
      <c r="L2" s="235" t="s">
        <v>75</v>
      </c>
      <c r="M2" s="164" t="s">
        <v>195</v>
      </c>
      <c r="N2" s="165"/>
      <c r="O2" s="165"/>
      <c r="P2" s="165"/>
      <c r="Q2" s="236" t="s">
        <v>199</v>
      </c>
      <c r="R2" s="237"/>
      <c r="S2" s="238"/>
      <c r="V2" s="45" t="s">
        <v>201</v>
      </c>
      <c r="W2" s="46" t="s">
        <v>198</v>
      </c>
    </row>
    <row r="3" spans="1:23" s="27" customFormat="1" ht="15.75" thickBot="1" x14ac:dyDescent="0.3">
      <c r="A3" s="1"/>
      <c r="B3" s="157" t="s">
        <v>85</v>
      </c>
      <c r="C3" s="157"/>
      <c r="D3" s="169" t="s">
        <v>93</v>
      </c>
      <c r="E3" s="231"/>
      <c r="F3" s="233" t="s">
        <v>191</v>
      </c>
      <c r="G3" s="233" t="s">
        <v>192</v>
      </c>
      <c r="H3" s="233" t="s">
        <v>193</v>
      </c>
      <c r="I3" s="211" t="s">
        <v>194</v>
      </c>
      <c r="J3" s="193" t="s">
        <v>74</v>
      </c>
      <c r="K3" s="205" t="s">
        <v>88</v>
      </c>
      <c r="L3" s="167"/>
      <c r="M3" s="211" t="s">
        <v>191</v>
      </c>
      <c r="N3" s="211" t="s">
        <v>192</v>
      </c>
      <c r="O3" s="211" t="s">
        <v>193</v>
      </c>
      <c r="P3" s="211" t="s">
        <v>194</v>
      </c>
      <c r="Q3" s="195" t="s">
        <v>86</v>
      </c>
      <c r="R3" s="205" t="s">
        <v>76</v>
      </c>
      <c r="S3" s="193" t="s">
        <v>89</v>
      </c>
      <c r="T3" s="195" t="s">
        <v>87</v>
      </c>
      <c r="U3" s="197" t="s">
        <v>77</v>
      </c>
      <c r="V3" s="47">
        <f>V5+V24+V26+V59+V76</f>
        <v>187.09077500000001</v>
      </c>
      <c r="W3" s="50">
        <f>W5+W24+W26+W59+W76</f>
        <v>1533.6976666666667</v>
      </c>
    </row>
    <row r="4" spans="1:23" s="27" customFormat="1" ht="46.5" thickTop="1" thickBot="1" x14ac:dyDescent="0.3">
      <c r="A4" s="36" t="s">
        <v>94</v>
      </c>
      <c r="B4" s="35" t="s">
        <v>21</v>
      </c>
      <c r="C4" s="37" t="s">
        <v>2</v>
      </c>
      <c r="D4" s="156"/>
      <c r="E4" s="232"/>
      <c r="F4" s="234"/>
      <c r="G4" s="234"/>
      <c r="H4" s="234"/>
      <c r="I4" s="212"/>
      <c r="J4" s="239"/>
      <c r="K4" s="206"/>
      <c r="L4" s="168"/>
      <c r="M4" s="212"/>
      <c r="N4" s="212"/>
      <c r="O4" s="212"/>
      <c r="P4" s="212"/>
      <c r="Q4" s="196"/>
      <c r="R4" s="207"/>
      <c r="S4" s="194"/>
      <c r="T4" s="196"/>
      <c r="U4" s="198"/>
      <c r="V4" s="38" t="s">
        <v>190</v>
      </c>
      <c r="W4" s="44" t="s">
        <v>197</v>
      </c>
    </row>
    <row r="5" spans="1:23" s="27" customFormat="1" ht="15.75" thickTop="1" x14ac:dyDescent="0.25">
      <c r="A5" s="170" t="s">
        <v>95</v>
      </c>
      <c r="B5" s="185" t="s">
        <v>7</v>
      </c>
      <c r="C5" s="179" t="s">
        <v>363</v>
      </c>
      <c r="D5" s="154" t="s">
        <v>472</v>
      </c>
      <c r="E5" s="2" t="s">
        <v>159</v>
      </c>
      <c r="F5" s="166">
        <v>7.7</v>
      </c>
      <c r="G5" s="166">
        <v>7.1</v>
      </c>
      <c r="H5" s="166">
        <v>30.6</v>
      </c>
      <c r="I5" s="166">
        <f>(F5*4)+(G5*9)+(H5*4)</f>
        <v>217.10000000000002</v>
      </c>
      <c r="J5" s="3">
        <v>44.6</v>
      </c>
      <c r="K5" s="161">
        <v>150</v>
      </c>
      <c r="L5" s="2" t="s">
        <v>159</v>
      </c>
      <c r="M5" s="166">
        <f>$R$5/$K$5*F5</f>
        <v>10.266666666666666</v>
      </c>
      <c r="N5" s="166">
        <f>$R$5/$K$5*G5</f>
        <v>9.466666666666665</v>
      </c>
      <c r="O5" s="166">
        <f>$R$5/$K$5*H5</f>
        <v>40.799999999999997</v>
      </c>
      <c r="P5" s="166">
        <f>(M5*4)+(N5*9)+(O5*4)</f>
        <v>289.46666666666664</v>
      </c>
      <c r="Q5" s="4">
        <f>VLOOKUP(L5,перечень!$B$3:$C$152,2,FALSE)</f>
        <v>48</v>
      </c>
      <c r="R5" s="161">
        <v>200</v>
      </c>
      <c r="S5" s="3">
        <f t="shared" ref="S5:S10" si="0">$R$5*J5/$K$5</f>
        <v>59.466666666666669</v>
      </c>
      <c r="T5" s="5">
        <f>Q5/1000*S5</f>
        <v>2.8544</v>
      </c>
      <c r="U5" s="202">
        <f>SUM(T5:T10)</f>
        <v>19.381066666666666</v>
      </c>
      <c r="V5" s="213">
        <f>SUM(U5:U23)</f>
        <v>55.493066666666664</v>
      </c>
      <c r="W5" s="208">
        <f>SUM(P5:P23)</f>
        <v>650.5913333333333</v>
      </c>
    </row>
    <row r="6" spans="1:23" s="27" customFormat="1" x14ac:dyDescent="0.25">
      <c r="A6" s="171"/>
      <c r="B6" s="186"/>
      <c r="C6" s="180"/>
      <c r="D6" s="155"/>
      <c r="E6" s="6" t="s">
        <v>123</v>
      </c>
      <c r="F6" s="167"/>
      <c r="G6" s="167"/>
      <c r="H6" s="167"/>
      <c r="I6" s="167"/>
      <c r="J6" s="7">
        <v>3.8</v>
      </c>
      <c r="K6" s="162"/>
      <c r="L6" s="6" t="s">
        <v>123</v>
      </c>
      <c r="M6" s="167"/>
      <c r="N6" s="167"/>
      <c r="O6" s="167"/>
      <c r="P6" s="167"/>
      <c r="Q6" s="8">
        <f>VLOOKUP(L6,перечень!$B$3:$C$152,2,FALSE)</f>
        <v>735</v>
      </c>
      <c r="R6" s="162"/>
      <c r="S6" s="7">
        <f t="shared" si="0"/>
        <v>5.0666666666666664</v>
      </c>
      <c r="T6" s="9">
        <f t="shared" ref="T6:T16" si="1">Q6/1000*S6</f>
        <v>3.7239999999999998</v>
      </c>
      <c r="U6" s="203"/>
      <c r="V6" s="217"/>
      <c r="W6" s="209"/>
    </row>
    <row r="7" spans="1:23" s="27" customFormat="1" x14ac:dyDescent="0.25">
      <c r="A7" s="171"/>
      <c r="B7" s="186"/>
      <c r="C7" s="180"/>
      <c r="D7" s="155"/>
      <c r="E7" s="6" t="s">
        <v>160</v>
      </c>
      <c r="F7" s="167"/>
      <c r="G7" s="167"/>
      <c r="H7" s="167"/>
      <c r="I7" s="167"/>
      <c r="J7" s="7">
        <v>15.6</v>
      </c>
      <c r="K7" s="162"/>
      <c r="L7" s="6" t="s">
        <v>160</v>
      </c>
      <c r="M7" s="167"/>
      <c r="N7" s="167"/>
      <c r="O7" s="167"/>
      <c r="P7" s="167"/>
      <c r="Q7" s="8">
        <f>VLOOKUP(L7,перечень!$B$3:$C$152,2,FALSE)</f>
        <v>615</v>
      </c>
      <c r="R7" s="162"/>
      <c r="S7" s="7">
        <f t="shared" si="0"/>
        <v>20.8</v>
      </c>
      <c r="T7" s="9">
        <f t="shared" si="1"/>
        <v>12.792</v>
      </c>
      <c r="U7" s="203"/>
      <c r="V7" s="217"/>
      <c r="W7" s="209"/>
    </row>
    <row r="8" spans="1:23" s="27" customFormat="1" x14ac:dyDescent="0.25">
      <c r="A8" s="171"/>
      <c r="B8" s="186"/>
      <c r="C8" s="180"/>
      <c r="D8" s="155"/>
      <c r="E8" s="6" t="s">
        <v>137</v>
      </c>
      <c r="F8" s="167"/>
      <c r="G8" s="167"/>
      <c r="H8" s="167"/>
      <c r="I8" s="167"/>
      <c r="J8" s="7">
        <v>0.5</v>
      </c>
      <c r="K8" s="162"/>
      <c r="L8" s="6" t="s">
        <v>137</v>
      </c>
      <c r="M8" s="167"/>
      <c r="N8" s="167"/>
      <c r="O8" s="167"/>
      <c r="P8" s="167"/>
      <c r="Q8" s="8">
        <f>VLOOKUP(L8,перечень!$B$3:$C$152,2,FALSE)</f>
        <v>16</v>
      </c>
      <c r="R8" s="162"/>
      <c r="S8" s="7">
        <f t="shared" si="0"/>
        <v>0.66666666666666663</v>
      </c>
      <c r="T8" s="9">
        <f t="shared" si="1"/>
        <v>1.0666666666666666E-2</v>
      </c>
      <c r="U8" s="203"/>
      <c r="V8" s="217"/>
      <c r="W8" s="209"/>
    </row>
    <row r="9" spans="1:23" s="27" customFormat="1" x14ac:dyDescent="0.25">
      <c r="A9" s="171"/>
      <c r="B9" s="186"/>
      <c r="C9" s="180"/>
      <c r="D9" s="155"/>
      <c r="E9" s="6"/>
      <c r="F9" s="167"/>
      <c r="G9" s="167"/>
      <c r="H9" s="167"/>
      <c r="I9" s="167"/>
      <c r="J9" s="7"/>
      <c r="K9" s="162"/>
      <c r="L9" s="6">
        <v>0</v>
      </c>
      <c r="M9" s="167"/>
      <c r="N9" s="167"/>
      <c r="O9" s="167"/>
      <c r="P9" s="167"/>
      <c r="Q9" s="8">
        <f>VLOOKUP(L9,перечень!$B$3:$C$152,2,FALSE)</f>
        <v>0</v>
      </c>
      <c r="R9" s="162"/>
      <c r="S9" s="7">
        <f t="shared" si="0"/>
        <v>0</v>
      </c>
      <c r="T9" s="9">
        <f t="shared" si="1"/>
        <v>0</v>
      </c>
      <c r="U9" s="203"/>
      <c r="V9" s="217"/>
      <c r="W9" s="209"/>
    </row>
    <row r="10" spans="1:23" s="27" customFormat="1" ht="15.75" thickBot="1" x14ac:dyDescent="0.3">
      <c r="A10" s="171"/>
      <c r="B10" s="186"/>
      <c r="C10" s="181"/>
      <c r="D10" s="156"/>
      <c r="E10" s="10"/>
      <c r="F10" s="168"/>
      <c r="G10" s="168"/>
      <c r="H10" s="168"/>
      <c r="I10" s="168"/>
      <c r="J10" s="11"/>
      <c r="K10" s="163"/>
      <c r="L10" s="6">
        <v>0</v>
      </c>
      <c r="M10" s="168"/>
      <c r="N10" s="168"/>
      <c r="O10" s="168"/>
      <c r="P10" s="168"/>
      <c r="Q10" s="12">
        <f>VLOOKUP(L10,перечень!$B$3:$C$152,2,FALSE)</f>
        <v>0</v>
      </c>
      <c r="R10" s="163"/>
      <c r="S10" s="11">
        <f t="shared" si="0"/>
        <v>0</v>
      </c>
      <c r="T10" s="13">
        <f t="shared" si="1"/>
        <v>0</v>
      </c>
      <c r="U10" s="204"/>
      <c r="V10" s="217"/>
      <c r="W10" s="209"/>
    </row>
    <row r="11" spans="1:23" s="27" customFormat="1" ht="15.75" thickTop="1" x14ac:dyDescent="0.25">
      <c r="A11" s="171"/>
      <c r="B11" s="186"/>
      <c r="C11" s="179" t="s">
        <v>288</v>
      </c>
      <c r="D11" s="154" t="s">
        <v>473</v>
      </c>
      <c r="E11" s="2" t="s">
        <v>117</v>
      </c>
      <c r="F11" s="166">
        <v>1.5</v>
      </c>
      <c r="G11" s="166">
        <v>1.4</v>
      </c>
      <c r="H11" s="166">
        <v>8.6</v>
      </c>
      <c r="I11" s="166">
        <v>6.4</v>
      </c>
      <c r="J11" s="3">
        <v>50</v>
      </c>
      <c r="K11" s="161">
        <v>150</v>
      </c>
      <c r="L11" s="2" t="s">
        <v>117</v>
      </c>
      <c r="M11" s="166">
        <f>$R$11/$K$11*F11</f>
        <v>2</v>
      </c>
      <c r="N11" s="166">
        <f>$R$11/$K$11*G11</f>
        <v>1.8666666666666665</v>
      </c>
      <c r="O11" s="166">
        <f>$R$11/$K$11*H11</f>
        <v>11.466666666666665</v>
      </c>
      <c r="P11" s="166">
        <f>(M11*4)+(N11*9)+(O11*4)</f>
        <v>70.666666666666657</v>
      </c>
      <c r="Q11" s="4">
        <f>VLOOKUP(L11,перечень!$B$3:$C$152,2,FALSE)</f>
        <v>61.85</v>
      </c>
      <c r="R11" s="161">
        <v>200</v>
      </c>
      <c r="S11" s="3">
        <f t="shared" ref="S11:S16" si="2">$R$11*J11/$K$11</f>
        <v>66.666666666666671</v>
      </c>
      <c r="T11" s="5">
        <f>Q11/1000*S11</f>
        <v>4.123333333333334</v>
      </c>
      <c r="U11" s="202">
        <f>SUM(T11:T16)</f>
        <v>5.73</v>
      </c>
      <c r="V11" s="217"/>
      <c r="W11" s="209"/>
    </row>
    <row r="12" spans="1:23" s="27" customFormat="1" x14ac:dyDescent="0.25">
      <c r="A12" s="171"/>
      <c r="B12" s="186"/>
      <c r="C12" s="180"/>
      <c r="D12" s="155"/>
      <c r="E12" s="6" t="s">
        <v>138</v>
      </c>
      <c r="F12" s="167"/>
      <c r="G12" s="167"/>
      <c r="H12" s="167"/>
      <c r="I12" s="167"/>
      <c r="J12" s="7">
        <v>7</v>
      </c>
      <c r="K12" s="162"/>
      <c r="L12" s="6" t="s">
        <v>138</v>
      </c>
      <c r="M12" s="167"/>
      <c r="N12" s="167"/>
      <c r="O12" s="167"/>
      <c r="P12" s="167"/>
      <c r="Q12" s="8">
        <f>VLOOKUP(L12,перечень!$B$3:$C$152,2,FALSE)</f>
        <v>95</v>
      </c>
      <c r="R12" s="162"/>
      <c r="S12" s="7">
        <f t="shared" si="2"/>
        <v>9.3333333333333339</v>
      </c>
      <c r="T12" s="9">
        <f t="shared" si="1"/>
        <v>0.88666666666666671</v>
      </c>
      <c r="U12" s="203"/>
      <c r="V12" s="217"/>
      <c r="W12" s="209"/>
    </row>
    <row r="13" spans="1:23" s="27" customFormat="1" x14ac:dyDescent="0.25">
      <c r="A13" s="171"/>
      <c r="B13" s="186"/>
      <c r="C13" s="180"/>
      <c r="D13" s="155"/>
      <c r="E13" s="6" t="s">
        <v>209</v>
      </c>
      <c r="F13" s="167"/>
      <c r="G13" s="167"/>
      <c r="H13" s="167"/>
      <c r="I13" s="167"/>
      <c r="J13" s="7">
        <v>1</v>
      </c>
      <c r="K13" s="162"/>
      <c r="L13" s="6" t="s">
        <v>141</v>
      </c>
      <c r="M13" s="167"/>
      <c r="N13" s="167"/>
      <c r="O13" s="167"/>
      <c r="P13" s="167"/>
      <c r="Q13" s="8">
        <f>VLOOKUP(L13,перечень!$B$3:$C$152,2,FALSE)</f>
        <v>540</v>
      </c>
      <c r="R13" s="162"/>
      <c r="S13" s="7">
        <f t="shared" si="2"/>
        <v>1.3333333333333333</v>
      </c>
      <c r="T13" s="9">
        <f t="shared" si="1"/>
        <v>0.72</v>
      </c>
      <c r="U13" s="203"/>
      <c r="V13" s="217"/>
      <c r="W13" s="209"/>
    </row>
    <row r="14" spans="1:23" s="27" customFormat="1" x14ac:dyDescent="0.25">
      <c r="A14" s="171"/>
      <c r="B14" s="186"/>
      <c r="C14" s="180"/>
      <c r="D14" s="155"/>
      <c r="E14" s="6"/>
      <c r="F14" s="167"/>
      <c r="G14" s="167"/>
      <c r="H14" s="167"/>
      <c r="I14" s="167"/>
      <c r="J14" s="7">
        <v>0</v>
      </c>
      <c r="K14" s="162"/>
      <c r="L14" s="6">
        <v>0</v>
      </c>
      <c r="M14" s="167"/>
      <c r="N14" s="167"/>
      <c r="O14" s="167"/>
      <c r="P14" s="167"/>
      <c r="Q14" s="8">
        <f>VLOOKUP(L14,перечень!$B$3:$C$152,2,FALSE)</f>
        <v>0</v>
      </c>
      <c r="R14" s="162"/>
      <c r="S14" s="7">
        <f t="shared" si="2"/>
        <v>0</v>
      </c>
      <c r="T14" s="9">
        <f t="shared" si="1"/>
        <v>0</v>
      </c>
      <c r="U14" s="203"/>
      <c r="V14" s="217"/>
      <c r="W14" s="209"/>
    </row>
    <row r="15" spans="1:23" s="27" customFormat="1" x14ac:dyDescent="0.25">
      <c r="A15" s="171"/>
      <c r="B15" s="186"/>
      <c r="C15" s="180"/>
      <c r="D15" s="155"/>
      <c r="E15" s="6"/>
      <c r="F15" s="167"/>
      <c r="G15" s="167"/>
      <c r="H15" s="167"/>
      <c r="I15" s="167"/>
      <c r="J15" s="7">
        <v>0</v>
      </c>
      <c r="K15" s="162"/>
      <c r="L15" s="6">
        <v>0</v>
      </c>
      <c r="M15" s="167"/>
      <c r="N15" s="167"/>
      <c r="O15" s="167"/>
      <c r="P15" s="167"/>
      <c r="Q15" s="8">
        <f>VLOOKUP(L15,перечень!$B$3:$C$152,2,FALSE)</f>
        <v>0</v>
      </c>
      <c r="R15" s="162"/>
      <c r="S15" s="7">
        <f t="shared" si="2"/>
        <v>0</v>
      </c>
      <c r="T15" s="9">
        <f t="shared" si="1"/>
        <v>0</v>
      </c>
      <c r="U15" s="203"/>
      <c r="V15" s="217"/>
      <c r="W15" s="209"/>
    </row>
    <row r="16" spans="1:23" s="27" customFormat="1" ht="15.75" thickBot="1" x14ac:dyDescent="0.3">
      <c r="A16" s="171"/>
      <c r="B16" s="186"/>
      <c r="C16" s="181"/>
      <c r="D16" s="156"/>
      <c r="E16" s="10"/>
      <c r="F16" s="168"/>
      <c r="G16" s="168"/>
      <c r="H16" s="168"/>
      <c r="I16" s="168"/>
      <c r="J16" s="11">
        <v>0</v>
      </c>
      <c r="K16" s="163"/>
      <c r="L16" s="10">
        <v>0</v>
      </c>
      <c r="M16" s="168"/>
      <c r="N16" s="168"/>
      <c r="O16" s="168"/>
      <c r="P16" s="168"/>
      <c r="Q16" s="12">
        <f>VLOOKUP(L16,перечень!$B$3:$C$152,2,FALSE)</f>
        <v>0</v>
      </c>
      <c r="R16" s="163"/>
      <c r="S16" s="11">
        <f t="shared" si="2"/>
        <v>0</v>
      </c>
      <c r="T16" s="13">
        <f t="shared" si="1"/>
        <v>0</v>
      </c>
      <c r="U16" s="204"/>
      <c r="V16" s="217"/>
      <c r="W16" s="209"/>
    </row>
    <row r="17" spans="1:23" s="27" customFormat="1" ht="31.5" thickTop="1" thickBot="1" x14ac:dyDescent="0.3">
      <c r="A17" s="171"/>
      <c r="B17" s="186"/>
      <c r="C17" s="53" t="s">
        <v>332</v>
      </c>
      <c r="D17" s="31" t="s">
        <v>205</v>
      </c>
      <c r="E17" s="15" t="s">
        <v>135</v>
      </c>
      <c r="F17" s="42">
        <v>0</v>
      </c>
      <c r="G17" s="42">
        <v>19.5</v>
      </c>
      <c r="H17" s="42">
        <v>0.3</v>
      </c>
      <c r="I17" s="42">
        <f>(F17*4)+(G17*9)+(H17*4)</f>
        <v>176.7</v>
      </c>
      <c r="J17" s="16">
        <v>100</v>
      </c>
      <c r="K17" s="17">
        <v>100</v>
      </c>
      <c r="L17" s="15" t="s">
        <v>135</v>
      </c>
      <c r="M17" s="42">
        <f>$R$17/$K$17*F17</f>
        <v>0</v>
      </c>
      <c r="N17" s="42">
        <f>$R$17/$K$17*G17</f>
        <v>5.85</v>
      </c>
      <c r="O17" s="42">
        <f>$R$17/$K$17*H17</f>
        <v>0.09</v>
      </c>
      <c r="P17" s="42">
        <f>(M17*4)+(N17*9)+(O17*4)</f>
        <v>53.01</v>
      </c>
      <c r="Q17" s="18">
        <f>VLOOKUP(L17,перечень!$B$3:$C$152,2,FALSE)</f>
        <v>195</v>
      </c>
      <c r="R17" s="17">
        <v>30</v>
      </c>
      <c r="S17" s="16">
        <f>$R$17*J17/$K$17</f>
        <v>30</v>
      </c>
      <c r="T17" s="19">
        <f>Q17/1000*S17</f>
        <v>5.8500000000000005</v>
      </c>
      <c r="U17" s="43">
        <f>SUM(T17)</f>
        <v>5.8500000000000005</v>
      </c>
      <c r="V17" s="217"/>
      <c r="W17" s="209"/>
    </row>
    <row r="18" spans="1:23" s="27" customFormat="1" ht="16.5" thickTop="1" thickBot="1" x14ac:dyDescent="0.3">
      <c r="A18" s="171"/>
      <c r="B18" s="186"/>
      <c r="C18" s="14" t="s">
        <v>6</v>
      </c>
      <c r="D18" s="31"/>
      <c r="E18" s="15" t="s">
        <v>160</v>
      </c>
      <c r="F18" s="42"/>
      <c r="G18" s="42"/>
      <c r="H18" s="42"/>
      <c r="I18" s="42">
        <f t="shared" ref="I18:I41" si="3">(F18*4)+(G18*9)+(H18*4)</f>
        <v>0</v>
      </c>
      <c r="J18" s="16">
        <v>15</v>
      </c>
      <c r="K18" s="17">
        <v>15</v>
      </c>
      <c r="L18" s="15">
        <v>0</v>
      </c>
      <c r="M18" s="42">
        <f>$R$18/$K$18*F18</f>
        <v>0</v>
      </c>
      <c r="N18" s="42">
        <f>$R$18/$K$18*G18</f>
        <v>0</v>
      </c>
      <c r="O18" s="42">
        <f>$R$18/$K$18*H18</f>
        <v>0</v>
      </c>
      <c r="P18" s="42">
        <f t="shared" ref="P18" si="4">(M18*4)+(N18*9)+(O18*4)</f>
        <v>0</v>
      </c>
      <c r="Q18" s="18">
        <f>VLOOKUP(L18,перечень!$B$3:$C$152,2,FALSE)</f>
        <v>0</v>
      </c>
      <c r="R18" s="17">
        <v>0</v>
      </c>
      <c r="S18" s="16">
        <f>$R$18*J18/$K$18</f>
        <v>0</v>
      </c>
      <c r="T18" s="19">
        <f t="shared" ref="T18:T84" si="5">Q18/1000*S18</f>
        <v>0</v>
      </c>
      <c r="U18" s="43">
        <f>SUM(T18)</f>
        <v>0</v>
      </c>
      <c r="V18" s="217"/>
      <c r="W18" s="209"/>
    </row>
    <row r="19" spans="1:23" s="27" customFormat="1" ht="15.75" thickTop="1" x14ac:dyDescent="0.25">
      <c r="A19" s="171"/>
      <c r="B19" s="186"/>
      <c r="C19" s="179" t="s">
        <v>452</v>
      </c>
      <c r="D19" s="28" t="s">
        <v>105</v>
      </c>
      <c r="E19" s="2" t="s">
        <v>105</v>
      </c>
      <c r="F19" s="166">
        <v>0.9</v>
      </c>
      <c r="G19" s="166">
        <v>0.2</v>
      </c>
      <c r="H19" s="166">
        <v>8.1</v>
      </c>
      <c r="I19" s="166">
        <f>(F19*4)+(G19*9)+(H19*4)</f>
        <v>37.799999999999997</v>
      </c>
      <c r="J19" s="3">
        <v>100</v>
      </c>
      <c r="K19" s="161">
        <v>100</v>
      </c>
      <c r="L19" s="2" t="s">
        <v>105</v>
      </c>
      <c r="M19" s="166">
        <f>$R$19/$K$19*F19</f>
        <v>0.9</v>
      </c>
      <c r="N19" s="166">
        <f>$R$19/$K$19*G19</f>
        <v>0.2</v>
      </c>
      <c r="O19" s="166">
        <f>$R$19/$K$19*H19</f>
        <v>8.1</v>
      </c>
      <c r="P19" s="166">
        <f>(M19*4)+(N19*9)+(O19*4)</f>
        <v>37.799999999999997</v>
      </c>
      <c r="Q19" s="4">
        <f>VLOOKUP(L19,перечень!$B$3:$C$152,2,FALSE)</f>
        <v>180</v>
      </c>
      <c r="R19" s="161">
        <v>100</v>
      </c>
      <c r="S19" s="3">
        <f>$R$19*J19/$K$19</f>
        <v>100</v>
      </c>
      <c r="T19" s="5">
        <f t="shared" si="5"/>
        <v>18</v>
      </c>
      <c r="U19" s="202">
        <f>SUM(T19:T21)</f>
        <v>18</v>
      </c>
      <c r="V19" s="217"/>
      <c r="W19" s="209"/>
    </row>
    <row r="20" spans="1:23" s="27" customFormat="1" x14ac:dyDescent="0.25">
      <c r="A20" s="171"/>
      <c r="B20" s="186"/>
      <c r="C20" s="180"/>
      <c r="D20" s="29"/>
      <c r="E20" s="6"/>
      <c r="F20" s="167"/>
      <c r="G20" s="167"/>
      <c r="H20" s="167"/>
      <c r="I20" s="167"/>
      <c r="J20" s="7">
        <v>0</v>
      </c>
      <c r="K20" s="162"/>
      <c r="L20" s="6">
        <v>0</v>
      </c>
      <c r="M20" s="167"/>
      <c r="N20" s="167"/>
      <c r="O20" s="167"/>
      <c r="P20" s="167"/>
      <c r="Q20" s="8">
        <f>VLOOKUP(L20,перечень!$B$3:$C$152,2,FALSE)</f>
        <v>0</v>
      </c>
      <c r="R20" s="162"/>
      <c r="S20" s="7">
        <f>$R$19*J20/$K$19</f>
        <v>0</v>
      </c>
      <c r="T20" s="9">
        <f t="shared" si="5"/>
        <v>0</v>
      </c>
      <c r="U20" s="203"/>
      <c r="V20" s="217"/>
      <c r="W20" s="209"/>
    </row>
    <row r="21" spans="1:23" s="27" customFormat="1" ht="15.75" thickBot="1" x14ac:dyDescent="0.3">
      <c r="A21" s="171"/>
      <c r="B21" s="186"/>
      <c r="C21" s="181"/>
      <c r="D21" s="30"/>
      <c r="E21" s="10"/>
      <c r="F21" s="168"/>
      <c r="G21" s="168"/>
      <c r="H21" s="168"/>
      <c r="I21" s="168"/>
      <c r="J21" s="11">
        <v>0</v>
      </c>
      <c r="K21" s="163"/>
      <c r="L21" s="10">
        <v>0</v>
      </c>
      <c r="M21" s="168"/>
      <c r="N21" s="168"/>
      <c r="O21" s="168"/>
      <c r="P21" s="168"/>
      <c r="Q21" s="12">
        <f>VLOOKUP(L21,перечень!$B$3:$C$152,2,FALSE)</f>
        <v>0</v>
      </c>
      <c r="R21" s="163"/>
      <c r="S21" s="11">
        <f>$R$19*J21/$K$19</f>
        <v>0</v>
      </c>
      <c r="T21" s="13">
        <f t="shared" si="5"/>
        <v>0</v>
      </c>
      <c r="U21" s="204"/>
      <c r="V21" s="217"/>
      <c r="W21" s="209"/>
    </row>
    <row r="22" spans="1:23" s="27" customFormat="1" ht="16.5" thickTop="1" thickBot="1" x14ac:dyDescent="0.3">
      <c r="A22" s="171"/>
      <c r="B22" s="186"/>
      <c r="C22" s="14" t="s">
        <v>204</v>
      </c>
      <c r="D22" s="31" t="s">
        <v>205</v>
      </c>
      <c r="E22" s="15" t="s">
        <v>204</v>
      </c>
      <c r="F22" s="42">
        <v>8.1</v>
      </c>
      <c r="G22" s="42">
        <v>3.4</v>
      </c>
      <c r="H22" s="42">
        <v>42.2</v>
      </c>
      <c r="I22" s="42">
        <f>(F22*4)+(G22*9)+(H22*4)</f>
        <v>231.8</v>
      </c>
      <c r="J22" s="16">
        <v>100</v>
      </c>
      <c r="K22" s="17">
        <v>100</v>
      </c>
      <c r="L22" s="6" t="s">
        <v>125</v>
      </c>
      <c r="M22" s="42">
        <f>$R$22/$K$22*F22</f>
        <v>2.9159999999999999</v>
      </c>
      <c r="N22" s="42">
        <f>$R$22/$K$22*G22</f>
        <v>1.224</v>
      </c>
      <c r="O22" s="42">
        <f>$R$22/$K$22*H22</f>
        <v>15.192</v>
      </c>
      <c r="P22" s="42">
        <f>(M22*4)+(N22*9)+(O22*4)</f>
        <v>83.448000000000008</v>
      </c>
      <c r="Q22" s="18">
        <f>VLOOKUP(L22,перечень!$B$3:$C$152,2,FALSE)</f>
        <v>88</v>
      </c>
      <c r="R22" s="17">
        <v>36</v>
      </c>
      <c r="S22" s="16">
        <f>$R$22*J22/$K$22</f>
        <v>36</v>
      </c>
      <c r="T22" s="19">
        <f t="shared" si="5"/>
        <v>3.1679999999999997</v>
      </c>
      <c r="U22" s="43">
        <f>SUM(T22)</f>
        <v>3.1679999999999997</v>
      </c>
      <c r="V22" s="217"/>
      <c r="W22" s="209"/>
    </row>
    <row r="23" spans="1:23" s="27" customFormat="1" ht="16.5" thickTop="1" thickBot="1" x14ac:dyDescent="0.3">
      <c r="A23" s="171"/>
      <c r="B23" s="187"/>
      <c r="C23" s="14" t="s">
        <v>124</v>
      </c>
      <c r="D23" s="31" t="s">
        <v>205</v>
      </c>
      <c r="E23" s="15" t="s">
        <v>206</v>
      </c>
      <c r="F23" s="42">
        <v>6.6</v>
      </c>
      <c r="G23" s="42">
        <v>5.2</v>
      </c>
      <c r="H23" s="42">
        <v>39.799999999999997</v>
      </c>
      <c r="I23" s="42">
        <f>(F23*4)+(G23*9)+(H23*4)</f>
        <v>232.39999999999998</v>
      </c>
      <c r="J23" s="16">
        <v>100</v>
      </c>
      <c r="K23" s="17">
        <v>100</v>
      </c>
      <c r="L23" s="15" t="s">
        <v>124</v>
      </c>
      <c r="M23" s="42">
        <f>$R$23/$K$23*F23</f>
        <v>3.3</v>
      </c>
      <c r="N23" s="42">
        <f>$R$23/$K$23*G23</f>
        <v>2.6</v>
      </c>
      <c r="O23" s="42">
        <f>$R$23/$K$23*H23</f>
        <v>19.899999999999999</v>
      </c>
      <c r="P23" s="42">
        <f>(M23*4)+(N23*9)+(O23*4)</f>
        <v>116.19999999999999</v>
      </c>
      <c r="Q23" s="18">
        <f>VLOOKUP(L23,перечень!$B$3:$C$152,2,FALSE)</f>
        <v>67.28</v>
      </c>
      <c r="R23" s="17">
        <v>50</v>
      </c>
      <c r="S23" s="16">
        <f>$R$23*J23/$K$23</f>
        <v>50</v>
      </c>
      <c r="T23" s="19">
        <f t="shared" si="5"/>
        <v>3.3640000000000003</v>
      </c>
      <c r="U23" s="43">
        <f t="shared" ref="U23:U25" si="6">SUM(T23)</f>
        <v>3.3640000000000003</v>
      </c>
      <c r="V23" s="214"/>
      <c r="W23" s="210"/>
    </row>
    <row r="24" spans="1:23" s="27" customFormat="1" ht="16.5" thickTop="1" thickBot="1" x14ac:dyDescent="0.3">
      <c r="A24" s="171"/>
      <c r="B24" s="188" t="s">
        <v>80</v>
      </c>
      <c r="C24" s="14" t="s">
        <v>299</v>
      </c>
      <c r="D24" s="31" t="s">
        <v>205</v>
      </c>
      <c r="E24" s="15" t="s">
        <v>298</v>
      </c>
      <c r="F24" s="42">
        <v>0</v>
      </c>
      <c r="G24" s="42">
        <v>0</v>
      </c>
      <c r="H24" s="42">
        <v>0</v>
      </c>
      <c r="I24" s="42">
        <f>(F24*4)+(G24*9)+(H24*4)</f>
        <v>0</v>
      </c>
      <c r="J24" s="16">
        <v>100</v>
      </c>
      <c r="K24" s="17">
        <v>100</v>
      </c>
      <c r="L24" s="15" t="s">
        <v>298</v>
      </c>
      <c r="M24" s="42">
        <f>$R$24/$K$24*F24</f>
        <v>0</v>
      </c>
      <c r="N24" s="42">
        <f>$R$24/$K$24*G24</f>
        <v>0</v>
      </c>
      <c r="O24" s="42">
        <f>$R$24/$K$24*H24</f>
        <v>0</v>
      </c>
      <c r="P24" s="42">
        <f>(M24*4)+(N24*9)+(O24*4)</f>
        <v>0</v>
      </c>
      <c r="Q24" s="18">
        <f>VLOOKUP(L24,перечень!$B$3:$C$152,2,FALSE)</f>
        <v>14.76</v>
      </c>
      <c r="R24" s="17">
        <v>200</v>
      </c>
      <c r="S24" s="16">
        <f>$R$24*J24/$K$24</f>
        <v>200</v>
      </c>
      <c r="T24" s="19">
        <f t="shared" si="5"/>
        <v>2.952</v>
      </c>
      <c r="U24" s="43">
        <f t="shared" si="6"/>
        <v>2.952</v>
      </c>
      <c r="V24" s="213">
        <f>SUM(U24:U25)</f>
        <v>2.952</v>
      </c>
      <c r="W24" s="208">
        <f>SUM(P24:P25)</f>
        <v>0</v>
      </c>
    </row>
    <row r="25" spans="1:23" s="27" customFormat="1" ht="16.5" thickTop="1" thickBot="1" x14ac:dyDescent="0.3">
      <c r="A25" s="171"/>
      <c r="B25" s="189"/>
      <c r="C25" s="14" t="s">
        <v>4</v>
      </c>
      <c r="D25" s="31"/>
      <c r="E25" s="15"/>
      <c r="F25" s="42"/>
      <c r="G25" s="42"/>
      <c r="H25" s="42"/>
      <c r="I25" s="42">
        <f>(F25*4)+(G25*9)+(H25*4)</f>
        <v>0</v>
      </c>
      <c r="J25" s="16">
        <v>50</v>
      </c>
      <c r="K25" s="17">
        <v>50</v>
      </c>
      <c r="L25" s="15">
        <v>0</v>
      </c>
      <c r="M25" s="42">
        <f>$R$25/$K$25*F25</f>
        <v>0</v>
      </c>
      <c r="N25" s="42">
        <f>$R$25/$K$25*G25</f>
        <v>0</v>
      </c>
      <c r="O25" s="42">
        <f>$R$25/$K$25*H25</f>
        <v>0</v>
      </c>
      <c r="P25" s="42">
        <f>(M25*4)+(N25*9)+(O25*4)</f>
        <v>0</v>
      </c>
      <c r="Q25" s="18">
        <f>VLOOKUP(L25,перечень!$B$3:$C$152,2,FALSE)</f>
        <v>0</v>
      </c>
      <c r="R25" s="17">
        <v>0</v>
      </c>
      <c r="S25" s="16">
        <f>$R$25*J25/$K$25</f>
        <v>0</v>
      </c>
      <c r="T25" s="19">
        <f t="shared" si="5"/>
        <v>0</v>
      </c>
      <c r="U25" s="43">
        <f t="shared" si="6"/>
        <v>0</v>
      </c>
      <c r="V25" s="214"/>
      <c r="W25" s="210"/>
    </row>
    <row r="26" spans="1:23" s="27" customFormat="1" ht="15.75" customHeight="1" thickTop="1" x14ac:dyDescent="0.25">
      <c r="A26" s="171"/>
      <c r="B26" s="185" t="s">
        <v>79</v>
      </c>
      <c r="C26" s="173" t="s">
        <v>291</v>
      </c>
      <c r="D26" s="154" t="s">
        <v>474</v>
      </c>
      <c r="E26" s="6" t="s">
        <v>116</v>
      </c>
      <c r="F26" s="166">
        <v>0.4</v>
      </c>
      <c r="G26" s="166">
        <v>0</v>
      </c>
      <c r="H26" s="166">
        <v>2.5</v>
      </c>
      <c r="I26" s="166">
        <f t="shared" si="3"/>
        <v>11.6</v>
      </c>
      <c r="J26" s="3">
        <v>56.3</v>
      </c>
      <c r="K26" s="245">
        <v>60</v>
      </c>
      <c r="L26" s="6" t="s">
        <v>116</v>
      </c>
      <c r="M26" s="166">
        <f>$R$26/$K$26*F26</f>
        <v>0.66666666666666674</v>
      </c>
      <c r="N26" s="166">
        <f>$R$26/$K$26*G26</f>
        <v>0</v>
      </c>
      <c r="O26" s="166">
        <f>$R$26/$K$26*H26</f>
        <v>4.166666666666667</v>
      </c>
      <c r="P26" s="166">
        <f t="shared" ref="P26" si="7">(M26*4)+(N26*9)+(O26*4)</f>
        <v>19.333333333333336</v>
      </c>
      <c r="Q26" s="4">
        <f>VLOOKUP(L26,перечень!$B$3:$C$152,2,FALSE)</f>
        <v>320</v>
      </c>
      <c r="R26" s="161">
        <v>100</v>
      </c>
      <c r="S26" s="3">
        <f t="shared" ref="S26:S31" si="8">$R$26*J26/$K$26</f>
        <v>93.833333333333329</v>
      </c>
      <c r="T26" s="5">
        <f>Q26/1000*S26</f>
        <v>30.026666666666667</v>
      </c>
      <c r="U26" s="202">
        <f>SUM(T26:T31)</f>
        <v>30.026666666666667</v>
      </c>
      <c r="V26" s="213">
        <f>SUM(U26:U58)</f>
        <v>128.64570833333335</v>
      </c>
      <c r="W26" s="208">
        <f>SUM(P26:P58)</f>
        <v>883.1063333333334</v>
      </c>
    </row>
    <row r="27" spans="1:23" s="27" customFormat="1" x14ac:dyDescent="0.25">
      <c r="A27" s="171"/>
      <c r="B27" s="186"/>
      <c r="C27" s="174"/>
      <c r="D27" s="155"/>
      <c r="E27" s="6"/>
      <c r="F27" s="167"/>
      <c r="G27" s="167"/>
      <c r="H27" s="167"/>
      <c r="I27" s="167"/>
      <c r="J27" s="7"/>
      <c r="K27" s="246"/>
      <c r="L27" s="6">
        <v>0</v>
      </c>
      <c r="M27" s="167"/>
      <c r="N27" s="167"/>
      <c r="O27" s="167"/>
      <c r="P27" s="167"/>
      <c r="Q27" s="8">
        <f>VLOOKUP(L27,перечень!$B$3:$C$152,2,FALSE)</f>
        <v>0</v>
      </c>
      <c r="R27" s="162"/>
      <c r="S27" s="7">
        <f t="shared" si="8"/>
        <v>0</v>
      </c>
      <c r="T27" s="9">
        <f t="shared" ref="T27:T40" si="9">Q27/1000*S27</f>
        <v>0</v>
      </c>
      <c r="U27" s="203"/>
      <c r="V27" s="217"/>
      <c r="W27" s="209"/>
    </row>
    <row r="28" spans="1:23" s="27" customFormat="1" x14ac:dyDescent="0.25">
      <c r="A28" s="171"/>
      <c r="B28" s="186"/>
      <c r="C28" s="174"/>
      <c r="D28" s="155"/>
      <c r="E28" s="6"/>
      <c r="F28" s="167"/>
      <c r="G28" s="167"/>
      <c r="H28" s="167"/>
      <c r="I28" s="167"/>
      <c r="J28" s="7"/>
      <c r="K28" s="246"/>
      <c r="L28" s="6">
        <v>0</v>
      </c>
      <c r="M28" s="167"/>
      <c r="N28" s="167"/>
      <c r="O28" s="167"/>
      <c r="P28" s="167"/>
      <c r="Q28" s="8">
        <f>VLOOKUP(L28,перечень!$B$3:$C$152,2,FALSE)</f>
        <v>0</v>
      </c>
      <c r="R28" s="162"/>
      <c r="S28" s="7">
        <f t="shared" si="8"/>
        <v>0</v>
      </c>
      <c r="T28" s="9">
        <f t="shared" si="9"/>
        <v>0</v>
      </c>
      <c r="U28" s="203"/>
      <c r="V28" s="217"/>
      <c r="W28" s="209"/>
    </row>
    <row r="29" spans="1:23" s="27" customFormat="1" ht="15.75" customHeight="1" x14ac:dyDescent="0.25">
      <c r="A29" s="171"/>
      <c r="B29" s="186"/>
      <c r="C29" s="174"/>
      <c r="D29" s="155"/>
      <c r="E29" s="6"/>
      <c r="F29" s="167"/>
      <c r="G29" s="167"/>
      <c r="H29" s="167"/>
      <c r="I29" s="167"/>
      <c r="J29" s="7"/>
      <c r="K29" s="246"/>
      <c r="L29" s="6">
        <v>0</v>
      </c>
      <c r="M29" s="167"/>
      <c r="N29" s="167"/>
      <c r="O29" s="167"/>
      <c r="P29" s="167"/>
      <c r="Q29" s="8">
        <f>VLOOKUP(L29,перечень!$B$3:$C$152,2,FALSE)</f>
        <v>0</v>
      </c>
      <c r="R29" s="162"/>
      <c r="S29" s="7">
        <f t="shared" si="8"/>
        <v>0</v>
      </c>
      <c r="T29" s="9">
        <f t="shared" si="9"/>
        <v>0</v>
      </c>
      <c r="U29" s="203"/>
      <c r="V29" s="217"/>
      <c r="W29" s="209"/>
    </row>
    <row r="30" spans="1:23" s="27" customFormat="1" x14ac:dyDescent="0.25">
      <c r="A30" s="171"/>
      <c r="B30" s="186"/>
      <c r="C30" s="174"/>
      <c r="D30" s="155"/>
      <c r="E30" s="6"/>
      <c r="F30" s="167"/>
      <c r="G30" s="167"/>
      <c r="H30" s="167"/>
      <c r="I30" s="167"/>
      <c r="J30" s="7"/>
      <c r="K30" s="246"/>
      <c r="L30" s="6">
        <v>0</v>
      </c>
      <c r="M30" s="167"/>
      <c r="N30" s="167"/>
      <c r="O30" s="167"/>
      <c r="P30" s="167"/>
      <c r="Q30" s="8">
        <f>VLOOKUP(L30,перечень!$B$3:$C$152,2,FALSE)</f>
        <v>0</v>
      </c>
      <c r="R30" s="162"/>
      <c r="S30" s="7">
        <f t="shared" si="8"/>
        <v>0</v>
      </c>
      <c r="T30" s="9">
        <f t="shared" si="9"/>
        <v>0</v>
      </c>
      <c r="U30" s="203"/>
      <c r="V30" s="217"/>
      <c r="W30" s="209"/>
    </row>
    <row r="31" spans="1:23" s="27" customFormat="1" ht="15.75" thickBot="1" x14ac:dyDescent="0.3">
      <c r="A31" s="171"/>
      <c r="B31" s="186"/>
      <c r="C31" s="175"/>
      <c r="D31" s="156"/>
      <c r="E31" s="10"/>
      <c r="F31" s="168"/>
      <c r="G31" s="168"/>
      <c r="H31" s="168"/>
      <c r="I31" s="168"/>
      <c r="J31" s="11"/>
      <c r="K31" s="247"/>
      <c r="L31" s="10">
        <v>0</v>
      </c>
      <c r="M31" s="168"/>
      <c r="N31" s="168"/>
      <c r="O31" s="168"/>
      <c r="P31" s="168"/>
      <c r="Q31" s="12">
        <f>VLOOKUP(L31,перечень!$B$3:$C$152,2,FALSE)</f>
        <v>0</v>
      </c>
      <c r="R31" s="163"/>
      <c r="S31" s="11">
        <f t="shared" si="8"/>
        <v>0</v>
      </c>
      <c r="T31" s="13">
        <f t="shared" si="9"/>
        <v>0</v>
      </c>
      <c r="U31" s="204"/>
      <c r="V31" s="217"/>
      <c r="W31" s="209"/>
    </row>
    <row r="32" spans="1:23" s="27" customFormat="1" ht="15.75" thickTop="1" x14ac:dyDescent="0.25">
      <c r="A32" s="171"/>
      <c r="B32" s="186"/>
      <c r="C32" s="179" t="s">
        <v>293</v>
      </c>
      <c r="D32" s="154" t="s">
        <v>429</v>
      </c>
      <c r="E32" s="2" t="s">
        <v>211</v>
      </c>
      <c r="F32" s="166">
        <v>8.3000000000000007</v>
      </c>
      <c r="G32" s="166">
        <v>24.3</v>
      </c>
      <c r="H32" s="166">
        <v>29</v>
      </c>
      <c r="I32" s="166">
        <f>(F32*4)+(G32*9)+(H32*4)</f>
        <v>367.90000000000003</v>
      </c>
      <c r="J32" s="3">
        <v>350</v>
      </c>
      <c r="K32" s="161">
        <v>1000</v>
      </c>
      <c r="L32" s="6" t="s">
        <v>98</v>
      </c>
      <c r="M32" s="166">
        <f>$R$32/$K$32*F32</f>
        <v>2.0750000000000002</v>
      </c>
      <c r="N32" s="166">
        <f>$R$32/$K$32*G32</f>
        <v>6.0750000000000002</v>
      </c>
      <c r="O32" s="166">
        <f>$R$32/$K$32*H32</f>
        <v>7.25</v>
      </c>
      <c r="P32" s="166">
        <f>(M32*4)+(N32*9)+(O32*4)</f>
        <v>91.975000000000009</v>
      </c>
      <c r="Q32" s="4">
        <f>VLOOKUP(L32,перечень!$B$3:$C$152,2,FALSE)</f>
        <v>90</v>
      </c>
      <c r="R32" s="161">
        <v>250</v>
      </c>
      <c r="S32" s="3">
        <f>$R$32*J32/$K$32</f>
        <v>87.5</v>
      </c>
      <c r="T32" s="5">
        <f t="shared" si="9"/>
        <v>7.875</v>
      </c>
      <c r="U32" s="202">
        <f>SUM(T32:T40)</f>
        <v>14.633174999999998</v>
      </c>
      <c r="V32" s="217"/>
      <c r="W32" s="209"/>
    </row>
    <row r="33" spans="1:23" s="27" customFormat="1" x14ac:dyDescent="0.25">
      <c r="A33" s="171"/>
      <c r="B33" s="186"/>
      <c r="C33" s="180"/>
      <c r="D33" s="155"/>
      <c r="E33" s="6" t="s">
        <v>100</v>
      </c>
      <c r="F33" s="167"/>
      <c r="G33" s="167"/>
      <c r="H33" s="167"/>
      <c r="I33" s="167"/>
      <c r="J33" s="7">
        <v>50</v>
      </c>
      <c r="K33" s="162"/>
      <c r="L33" s="6" t="s">
        <v>100</v>
      </c>
      <c r="M33" s="167"/>
      <c r="N33" s="167"/>
      <c r="O33" s="167"/>
      <c r="P33" s="167"/>
      <c r="Q33" s="8">
        <f>VLOOKUP(L33,перечень!$B$3:$C$152,2,FALSE)</f>
        <v>50</v>
      </c>
      <c r="R33" s="162"/>
      <c r="S33" s="7">
        <f>$R$32*J33/$K$32</f>
        <v>12.5</v>
      </c>
      <c r="T33" s="9">
        <f t="shared" si="9"/>
        <v>0.625</v>
      </c>
      <c r="U33" s="203"/>
      <c r="V33" s="217"/>
      <c r="W33" s="209"/>
    </row>
    <row r="34" spans="1:23" s="27" customFormat="1" x14ac:dyDescent="0.25">
      <c r="A34" s="171"/>
      <c r="B34" s="186"/>
      <c r="C34" s="180"/>
      <c r="D34" s="155"/>
      <c r="E34" s="6" t="s">
        <v>99</v>
      </c>
      <c r="F34" s="167"/>
      <c r="G34" s="167"/>
      <c r="H34" s="167"/>
      <c r="I34" s="167"/>
      <c r="J34" s="7">
        <v>55.3</v>
      </c>
      <c r="K34" s="162"/>
      <c r="L34" s="6" t="s">
        <v>99</v>
      </c>
      <c r="M34" s="167"/>
      <c r="N34" s="167"/>
      <c r="O34" s="167"/>
      <c r="P34" s="167"/>
      <c r="Q34" s="8">
        <f>VLOOKUP(L34,перечень!$B$3:$C$152,2,FALSE)</f>
        <v>60</v>
      </c>
      <c r="R34" s="162"/>
      <c r="S34" s="7">
        <f t="shared" ref="S34:S36" si="10">$R$32*J34/$K$32</f>
        <v>13.824999999999999</v>
      </c>
      <c r="T34" s="9">
        <f t="shared" si="9"/>
        <v>0.8294999999999999</v>
      </c>
      <c r="U34" s="203"/>
      <c r="V34" s="217"/>
      <c r="W34" s="209"/>
    </row>
    <row r="35" spans="1:23" s="27" customFormat="1" x14ac:dyDescent="0.25">
      <c r="A35" s="171"/>
      <c r="B35" s="186"/>
      <c r="C35" s="180"/>
      <c r="D35" s="155"/>
      <c r="E35" s="6" t="s">
        <v>134</v>
      </c>
      <c r="F35" s="167"/>
      <c r="G35" s="167"/>
      <c r="H35" s="167"/>
      <c r="I35" s="167"/>
      <c r="J35" s="7">
        <v>6</v>
      </c>
      <c r="K35" s="162"/>
      <c r="L35" s="6" t="s">
        <v>134</v>
      </c>
      <c r="M35" s="167"/>
      <c r="N35" s="167"/>
      <c r="O35" s="167"/>
      <c r="P35" s="167"/>
      <c r="Q35" s="8">
        <f>VLOOKUP(L35,перечень!$B$3:$C$152,2,FALSE)</f>
        <v>227.3</v>
      </c>
      <c r="R35" s="162"/>
      <c r="S35" s="7">
        <f t="shared" si="10"/>
        <v>1.5</v>
      </c>
      <c r="T35" s="9">
        <f t="shared" si="9"/>
        <v>0.34094999999999998</v>
      </c>
      <c r="U35" s="203"/>
      <c r="V35" s="217"/>
      <c r="W35" s="209"/>
    </row>
    <row r="36" spans="1:23" s="27" customFormat="1" x14ac:dyDescent="0.25">
      <c r="A36" s="171"/>
      <c r="B36" s="186"/>
      <c r="C36" s="180"/>
      <c r="D36" s="155"/>
      <c r="E36" s="6" t="s">
        <v>139</v>
      </c>
      <c r="F36" s="167"/>
      <c r="G36" s="167"/>
      <c r="H36" s="167"/>
      <c r="I36" s="167"/>
      <c r="J36" s="7">
        <v>20</v>
      </c>
      <c r="K36" s="162"/>
      <c r="L36" s="6" t="s">
        <v>139</v>
      </c>
      <c r="M36" s="167"/>
      <c r="N36" s="167"/>
      <c r="O36" s="167"/>
      <c r="P36" s="167"/>
      <c r="Q36" s="8">
        <f>VLOOKUP(L36,перечень!$B$3:$C$152,2,FALSE)</f>
        <v>173</v>
      </c>
      <c r="R36" s="162"/>
      <c r="S36" s="7">
        <f t="shared" si="10"/>
        <v>5</v>
      </c>
      <c r="T36" s="9">
        <f t="shared" si="9"/>
        <v>0.86499999999999999</v>
      </c>
      <c r="U36" s="203"/>
      <c r="V36" s="217"/>
      <c r="W36" s="209"/>
    </row>
    <row r="37" spans="1:23" s="27" customFormat="1" x14ac:dyDescent="0.25">
      <c r="A37" s="171"/>
      <c r="B37" s="186"/>
      <c r="C37" s="180"/>
      <c r="D37" s="155"/>
      <c r="E37" s="6" t="s">
        <v>210</v>
      </c>
      <c r="F37" s="167"/>
      <c r="G37" s="167"/>
      <c r="H37" s="167"/>
      <c r="I37" s="167"/>
      <c r="J37" s="7">
        <v>10</v>
      </c>
      <c r="K37" s="162"/>
      <c r="L37" s="6" t="s">
        <v>128</v>
      </c>
      <c r="M37" s="167"/>
      <c r="N37" s="167"/>
      <c r="O37" s="167"/>
      <c r="P37" s="167"/>
      <c r="Q37" s="8">
        <f>VLOOKUP(L37,перечень!$B$3:$C$152,2,FALSE)</f>
        <v>29.19</v>
      </c>
      <c r="R37" s="162"/>
      <c r="S37" s="7">
        <f t="shared" ref="S37" si="11">$R$32*J37/$K$32</f>
        <v>2.5</v>
      </c>
      <c r="T37" s="9">
        <f t="shared" si="9"/>
        <v>7.2974999999999998E-2</v>
      </c>
      <c r="U37" s="203"/>
      <c r="V37" s="217"/>
      <c r="W37" s="209"/>
    </row>
    <row r="38" spans="1:23" s="27" customFormat="1" ht="16.5" customHeight="1" x14ac:dyDescent="0.25">
      <c r="A38" s="171"/>
      <c r="B38" s="186"/>
      <c r="C38" s="180"/>
      <c r="D38" s="155"/>
      <c r="E38" s="6" t="s">
        <v>137</v>
      </c>
      <c r="F38" s="167"/>
      <c r="G38" s="167"/>
      <c r="H38" s="167"/>
      <c r="I38" s="167"/>
      <c r="J38" s="7">
        <v>1.5</v>
      </c>
      <c r="K38" s="162"/>
      <c r="L38" s="6" t="s">
        <v>137</v>
      </c>
      <c r="M38" s="167"/>
      <c r="N38" s="167"/>
      <c r="O38" s="167"/>
      <c r="P38" s="167"/>
      <c r="Q38" s="8">
        <f>VLOOKUP(L38,перечень!$B$3:$C$152,2,FALSE)</f>
        <v>16</v>
      </c>
      <c r="R38" s="162"/>
      <c r="S38" s="7">
        <f>$R$32*J38/$K$32</f>
        <v>0.375</v>
      </c>
      <c r="T38" s="9">
        <f t="shared" si="9"/>
        <v>6.0000000000000001E-3</v>
      </c>
      <c r="U38" s="203"/>
      <c r="V38" s="217"/>
      <c r="W38" s="209"/>
    </row>
    <row r="39" spans="1:23" s="27" customFormat="1" x14ac:dyDescent="0.25">
      <c r="A39" s="171"/>
      <c r="B39" s="186"/>
      <c r="C39" s="180"/>
      <c r="D39" s="155"/>
      <c r="E39" s="6" t="s">
        <v>118</v>
      </c>
      <c r="F39" s="167"/>
      <c r="G39" s="167"/>
      <c r="H39" s="167"/>
      <c r="I39" s="167"/>
      <c r="J39" s="7">
        <v>50</v>
      </c>
      <c r="K39" s="162"/>
      <c r="L39" s="6" t="s">
        <v>118</v>
      </c>
      <c r="M39" s="167"/>
      <c r="N39" s="167"/>
      <c r="O39" s="167"/>
      <c r="P39" s="167"/>
      <c r="Q39" s="8">
        <f>VLOOKUP(L39,перечень!$B$3:$C$152,2,FALSE)</f>
        <v>321.5</v>
      </c>
      <c r="R39" s="162"/>
      <c r="S39" s="7">
        <f>$R$32*J39/$K$32</f>
        <v>12.5</v>
      </c>
      <c r="T39" s="9">
        <f t="shared" si="9"/>
        <v>4.0187499999999998</v>
      </c>
      <c r="U39" s="203"/>
      <c r="V39" s="217"/>
      <c r="W39" s="209"/>
    </row>
    <row r="40" spans="1:23" s="27" customFormat="1" ht="15.75" thickBot="1" x14ac:dyDescent="0.3">
      <c r="A40" s="171"/>
      <c r="B40" s="186"/>
      <c r="C40" s="181"/>
      <c r="D40" s="156"/>
      <c r="E40" s="10"/>
      <c r="F40" s="168"/>
      <c r="G40" s="168"/>
      <c r="H40" s="168"/>
      <c r="I40" s="168"/>
      <c r="J40" s="11"/>
      <c r="K40" s="163"/>
      <c r="L40" s="10">
        <v>0</v>
      </c>
      <c r="M40" s="168"/>
      <c r="N40" s="168"/>
      <c r="O40" s="168"/>
      <c r="P40" s="168"/>
      <c r="Q40" s="12">
        <f>VLOOKUP(L40,перечень!$B$3:$C$152,2,FALSE)</f>
        <v>0</v>
      </c>
      <c r="R40" s="163"/>
      <c r="S40" s="11">
        <f>$R$32*J40/$K$32</f>
        <v>0</v>
      </c>
      <c r="T40" s="13">
        <f t="shared" si="9"/>
        <v>0</v>
      </c>
      <c r="U40" s="204"/>
      <c r="V40" s="217"/>
      <c r="W40" s="209"/>
    </row>
    <row r="41" spans="1:23" s="27" customFormat="1" ht="15.75" thickTop="1" x14ac:dyDescent="0.25">
      <c r="A41" s="171"/>
      <c r="B41" s="186"/>
      <c r="C41" s="182" t="s">
        <v>364</v>
      </c>
      <c r="D41" s="154" t="s">
        <v>205</v>
      </c>
      <c r="E41" s="2" t="s">
        <v>365</v>
      </c>
      <c r="F41" s="166">
        <v>5.3</v>
      </c>
      <c r="G41" s="166">
        <v>22.75</v>
      </c>
      <c r="H41" s="166">
        <v>12.2</v>
      </c>
      <c r="I41" s="166">
        <f t="shared" si="3"/>
        <v>274.75</v>
      </c>
      <c r="J41" s="3">
        <v>120</v>
      </c>
      <c r="K41" s="161">
        <v>100</v>
      </c>
      <c r="L41" s="6" t="s">
        <v>177</v>
      </c>
      <c r="M41" s="166">
        <f>$R$41/$K$41*F41</f>
        <v>5.3</v>
      </c>
      <c r="N41" s="166">
        <f>$R$41/$K$41*G41</f>
        <v>22.75</v>
      </c>
      <c r="O41" s="166">
        <f>$R$41/$K$41*H41</f>
        <v>12.2</v>
      </c>
      <c r="P41" s="166">
        <f t="shared" ref="P41" si="12">(M41*4)+(N41*9)+(O41*4)</f>
        <v>274.75</v>
      </c>
      <c r="Q41" s="4">
        <f>VLOOKUP(L41,перечень!$B$3:$C$152,2,FALSE)</f>
        <v>275</v>
      </c>
      <c r="R41" s="161">
        <v>100</v>
      </c>
      <c r="S41" s="3">
        <f>$R$41*J41/$K$41</f>
        <v>120</v>
      </c>
      <c r="T41" s="5">
        <f t="shared" si="5"/>
        <v>33</v>
      </c>
      <c r="U41" s="202">
        <f>SUM(T41:T44)</f>
        <v>33</v>
      </c>
      <c r="V41" s="217"/>
      <c r="W41" s="209"/>
    </row>
    <row r="42" spans="1:23" s="27" customFormat="1" x14ac:dyDescent="0.25">
      <c r="A42" s="171"/>
      <c r="B42" s="186"/>
      <c r="C42" s="183"/>
      <c r="D42" s="155"/>
      <c r="E42" s="6"/>
      <c r="F42" s="167"/>
      <c r="G42" s="167"/>
      <c r="H42" s="167"/>
      <c r="I42" s="167"/>
      <c r="J42" s="7">
        <v>10</v>
      </c>
      <c r="K42" s="162"/>
      <c r="L42" s="6">
        <v>0</v>
      </c>
      <c r="M42" s="167"/>
      <c r="N42" s="167"/>
      <c r="O42" s="167"/>
      <c r="P42" s="167"/>
      <c r="Q42" s="8">
        <f>VLOOKUP(L42,перечень!$B$3:$C$152,2,FALSE)</f>
        <v>0</v>
      </c>
      <c r="R42" s="162"/>
      <c r="S42" s="7">
        <f>$R$41*J42/$K$41</f>
        <v>10</v>
      </c>
      <c r="T42" s="9">
        <f t="shared" si="5"/>
        <v>0</v>
      </c>
      <c r="U42" s="203"/>
      <c r="V42" s="217"/>
      <c r="W42" s="209"/>
    </row>
    <row r="43" spans="1:23" s="27" customFormat="1" x14ac:dyDescent="0.25">
      <c r="A43" s="171"/>
      <c r="B43" s="186"/>
      <c r="C43" s="183"/>
      <c r="D43" s="155"/>
      <c r="E43" s="6"/>
      <c r="F43" s="167"/>
      <c r="G43" s="167"/>
      <c r="H43" s="167"/>
      <c r="I43" s="167"/>
      <c r="J43" s="7">
        <v>10</v>
      </c>
      <c r="K43" s="162"/>
      <c r="L43" s="6">
        <v>0</v>
      </c>
      <c r="M43" s="167"/>
      <c r="N43" s="167"/>
      <c r="O43" s="167"/>
      <c r="P43" s="167"/>
      <c r="Q43" s="8">
        <f>VLOOKUP(L43,перечень!$B$3:$C$152,2,FALSE)</f>
        <v>0</v>
      </c>
      <c r="R43" s="162"/>
      <c r="S43" s="7">
        <f>$R$41*J43/$K$41</f>
        <v>10</v>
      </c>
      <c r="T43" s="9">
        <f t="shared" si="5"/>
        <v>0</v>
      </c>
      <c r="U43" s="203"/>
      <c r="V43" s="217"/>
      <c r="W43" s="209"/>
    </row>
    <row r="44" spans="1:23" s="27" customFormat="1" ht="15.75" thickBot="1" x14ac:dyDescent="0.3">
      <c r="A44" s="171"/>
      <c r="B44" s="186"/>
      <c r="C44" s="184"/>
      <c r="D44" s="156"/>
      <c r="E44" s="10"/>
      <c r="F44" s="168"/>
      <c r="G44" s="168"/>
      <c r="H44" s="168"/>
      <c r="I44" s="168"/>
      <c r="J44" s="11">
        <v>10</v>
      </c>
      <c r="K44" s="163"/>
      <c r="L44" s="10">
        <v>0</v>
      </c>
      <c r="M44" s="168"/>
      <c r="N44" s="168"/>
      <c r="O44" s="168"/>
      <c r="P44" s="168"/>
      <c r="Q44" s="12">
        <f>VLOOKUP(L44,перечень!$B$3:$C$152,2,FALSE)</f>
        <v>0</v>
      </c>
      <c r="R44" s="163"/>
      <c r="S44" s="11">
        <f>$R$41*J44/$K$41</f>
        <v>10</v>
      </c>
      <c r="T44" s="13">
        <f t="shared" si="5"/>
        <v>0</v>
      </c>
      <c r="U44" s="204"/>
      <c r="V44" s="217"/>
      <c r="W44" s="209"/>
    </row>
    <row r="45" spans="1:23" s="27" customFormat="1" ht="15.75" thickTop="1" x14ac:dyDescent="0.25">
      <c r="A45" s="171"/>
      <c r="B45" s="186"/>
      <c r="C45" s="179" t="s">
        <v>226</v>
      </c>
      <c r="D45" s="154" t="s">
        <v>433</v>
      </c>
      <c r="E45" s="2" t="s">
        <v>97</v>
      </c>
      <c r="F45" s="166">
        <v>3</v>
      </c>
      <c r="G45" s="166">
        <v>5.7</v>
      </c>
      <c r="H45" s="166">
        <v>23.7</v>
      </c>
      <c r="I45" s="166">
        <f>(F45*4)+(G45*9)+(H45*4)</f>
        <v>158.1</v>
      </c>
      <c r="J45" s="3">
        <v>210</v>
      </c>
      <c r="K45" s="199">
        <v>150</v>
      </c>
      <c r="L45" s="2" t="s">
        <v>97</v>
      </c>
      <c r="M45" s="166">
        <f>$R$45/$K$45*F45</f>
        <v>4</v>
      </c>
      <c r="N45" s="166">
        <f>$R$45/$K$45*G45</f>
        <v>7.6</v>
      </c>
      <c r="O45" s="166">
        <f>$R$45/$K$45*H45</f>
        <v>31.599999999999998</v>
      </c>
      <c r="P45" s="166">
        <f>(M45*4)+(N45*9)+(O45*4)</f>
        <v>210.79999999999998</v>
      </c>
      <c r="Q45" s="4">
        <f>VLOOKUP(L45,перечень!$B$3:$C$152,2,FALSE)</f>
        <v>70</v>
      </c>
      <c r="R45" s="199">
        <v>200</v>
      </c>
      <c r="S45" s="3">
        <f t="shared" ref="S45:S50" si="13">$R$45*J45/$K$45</f>
        <v>280</v>
      </c>
      <c r="T45" s="5">
        <f t="shared" si="5"/>
        <v>19.600000000000001</v>
      </c>
      <c r="U45" s="202">
        <f>SUM(T45:T50)</f>
        <v>28.253866666666667</v>
      </c>
      <c r="V45" s="217"/>
      <c r="W45" s="209"/>
    </row>
    <row r="46" spans="1:23" s="27" customFormat="1" x14ac:dyDescent="0.25">
      <c r="A46" s="171"/>
      <c r="B46" s="186"/>
      <c r="C46" s="180"/>
      <c r="D46" s="155"/>
      <c r="E46" s="6" t="s">
        <v>117</v>
      </c>
      <c r="F46" s="167"/>
      <c r="G46" s="167"/>
      <c r="H46" s="167"/>
      <c r="I46" s="167"/>
      <c r="J46" s="7">
        <v>24</v>
      </c>
      <c r="K46" s="200"/>
      <c r="L46" s="6" t="s">
        <v>117</v>
      </c>
      <c r="M46" s="167"/>
      <c r="N46" s="167"/>
      <c r="O46" s="167"/>
      <c r="P46" s="167"/>
      <c r="Q46" s="8">
        <f>VLOOKUP(L46,перечень!$B$3:$C$152,2,FALSE)</f>
        <v>61.85</v>
      </c>
      <c r="R46" s="200"/>
      <c r="S46" s="7">
        <f t="shared" si="13"/>
        <v>32</v>
      </c>
      <c r="T46" s="9">
        <f t="shared" si="5"/>
        <v>1.9792000000000001</v>
      </c>
      <c r="U46" s="203"/>
      <c r="V46" s="217"/>
      <c r="W46" s="209"/>
    </row>
    <row r="47" spans="1:23" s="27" customFormat="1" x14ac:dyDescent="0.25">
      <c r="A47" s="171"/>
      <c r="B47" s="186"/>
      <c r="C47" s="180"/>
      <c r="D47" s="155"/>
      <c r="E47" s="6" t="s">
        <v>123</v>
      </c>
      <c r="F47" s="167"/>
      <c r="G47" s="167"/>
      <c r="H47" s="167"/>
      <c r="I47" s="167"/>
      <c r="J47" s="7">
        <v>6.8</v>
      </c>
      <c r="K47" s="200"/>
      <c r="L47" s="6" t="s">
        <v>123</v>
      </c>
      <c r="M47" s="167"/>
      <c r="N47" s="167"/>
      <c r="O47" s="167"/>
      <c r="P47" s="167"/>
      <c r="Q47" s="8">
        <f>VLOOKUP(L47,перечень!$B$3:$C$152,2,FALSE)</f>
        <v>735</v>
      </c>
      <c r="R47" s="200"/>
      <c r="S47" s="7">
        <f t="shared" si="13"/>
        <v>9.0666666666666664</v>
      </c>
      <c r="T47" s="9">
        <f t="shared" si="5"/>
        <v>6.6639999999999997</v>
      </c>
      <c r="U47" s="203"/>
      <c r="V47" s="217"/>
      <c r="W47" s="209"/>
    </row>
    <row r="48" spans="1:23" s="27" customFormat="1" x14ac:dyDescent="0.25">
      <c r="A48" s="171"/>
      <c r="B48" s="186"/>
      <c r="C48" s="180"/>
      <c r="D48" s="155"/>
      <c r="E48" s="6" t="s">
        <v>137</v>
      </c>
      <c r="F48" s="167"/>
      <c r="G48" s="167"/>
      <c r="H48" s="167"/>
      <c r="I48" s="167"/>
      <c r="J48" s="7">
        <v>0.5</v>
      </c>
      <c r="K48" s="200"/>
      <c r="L48" s="6" t="s">
        <v>137</v>
      </c>
      <c r="M48" s="167"/>
      <c r="N48" s="167"/>
      <c r="O48" s="167"/>
      <c r="P48" s="167"/>
      <c r="Q48" s="8">
        <f>VLOOKUP(L48,перечень!$B$3:$C$152,2,FALSE)</f>
        <v>16</v>
      </c>
      <c r="R48" s="200"/>
      <c r="S48" s="7">
        <f t="shared" si="13"/>
        <v>0.66666666666666663</v>
      </c>
      <c r="T48" s="9">
        <f t="shared" si="5"/>
        <v>1.0666666666666666E-2</v>
      </c>
      <c r="U48" s="203"/>
      <c r="V48" s="217"/>
      <c r="W48" s="209"/>
    </row>
    <row r="49" spans="1:23" s="27" customFormat="1" x14ac:dyDescent="0.25">
      <c r="A49" s="171"/>
      <c r="B49" s="186"/>
      <c r="C49" s="180"/>
      <c r="D49" s="155"/>
      <c r="E49" s="6"/>
      <c r="F49" s="167"/>
      <c r="G49" s="167"/>
      <c r="H49" s="167"/>
      <c r="I49" s="167"/>
      <c r="J49" s="7">
        <v>10</v>
      </c>
      <c r="K49" s="200"/>
      <c r="L49" s="6">
        <v>0</v>
      </c>
      <c r="M49" s="167"/>
      <c r="N49" s="167"/>
      <c r="O49" s="167"/>
      <c r="P49" s="167"/>
      <c r="Q49" s="8">
        <f>VLOOKUP(L49,перечень!$B$3:$C$152,2,FALSE)</f>
        <v>0</v>
      </c>
      <c r="R49" s="200"/>
      <c r="S49" s="7">
        <f t="shared" si="13"/>
        <v>13.333333333333334</v>
      </c>
      <c r="T49" s="9">
        <f t="shared" si="5"/>
        <v>0</v>
      </c>
      <c r="U49" s="203"/>
      <c r="V49" s="217"/>
      <c r="W49" s="209"/>
    </row>
    <row r="50" spans="1:23" s="27" customFormat="1" ht="15.75" thickBot="1" x14ac:dyDescent="0.3">
      <c r="A50" s="171"/>
      <c r="B50" s="186"/>
      <c r="C50" s="181"/>
      <c r="D50" s="156"/>
      <c r="E50" s="10"/>
      <c r="F50" s="168"/>
      <c r="G50" s="168"/>
      <c r="H50" s="168"/>
      <c r="I50" s="168"/>
      <c r="J50" s="11">
        <v>10</v>
      </c>
      <c r="K50" s="201"/>
      <c r="L50" s="10">
        <v>0</v>
      </c>
      <c r="M50" s="168"/>
      <c r="N50" s="168"/>
      <c r="O50" s="168"/>
      <c r="P50" s="168"/>
      <c r="Q50" s="12">
        <f>VLOOKUP(L50,перечень!$B$3:$C$152,2,FALSE)</f>
        <v>0</v>
      </c>
      <c r="R50" s="201"/>
      <c r="S50" s="11">
        <f t="shared" si="13"/>
        <v>13.333333333333334</v>
      </c>
      <c r="T50" s="13">
        <f t="shared" si="5"/>
        <v>0</v>
      </c>
      <c r="U50" s="204"/>
      <c r="V50" s="217"/>
      <c r="W50" s="209"/>
    </row>
    <row r="51" spans="1:23" s="27" customFormat="1" ht="15.75" thickTop="1" x14ac:dyDescent="0.25">
      <c r="A51" s="171"/>
      <c r="B51" s="186"/>
      <c r="C51" s="179" t="s">
        <v>475</v>
      </c>
      <c r="D51" s="221" t="s">
        <v>203</v>
      </c>
      <c r="E51" s="2" t="s">
        <v>146</v>
      </c>
      <c r="F51" s="166">
        <v>0.5</v>
      </c>
      <c r="G51" s="166">
        <v>0.1</v>
      </c>
      <c r="H51" s="166">
        <v>10.1</v>
      </c>
      <c r="I51" s="166">
        <f t="shared" ref="I51" si="14">(F51*4)+(G51*9)+(H51*4)</f>
        <v>43.3</v>
      </c>
      <c r="J51" s="3">
        <v>100</v>
      </c>
      <c r="K51" s="199">
        <v>100</v>
      </c>
      <c r="L51" s="2" t="s">
        <v>146</v>
      </c>
      <c r="M51" s="166">
        <f>$R$51/$K$51*F51</f>
        <v>1</v>
      </c>
      <c r="N51" s="166">
        <f>$R$51/$K$51*G51</f>
        <v>0.2</v>
      </c>
      <c r="O51" s="166">
        <f>$R$51/$K$51*H51</f>
        <v>20.2</v>
      </c>
      <c r="P51" s="166">
        <f t="shared" ref="P51" si="15">(M51*4)+(N51*9)+(O51*4)</f>
        <v>86.6</v>
      </c>
      <c r="Q51" s="4">
        <f>VLOOKUP(L51,перечень!$B$3:$C$152,2,FALSE)</f>
        <v>81</v>
      </c>
      <c r="R51" s="199">
        <v>200</v>
      </c>
      <c r="S51" s="3">
        <f>$R$51*J51/$K$51</f>
        <v>200</v>
      </c>
      <c r="T51" s="5">
        <f t="shared" si="5"/>
        <v>16.2</v>
      </c>
      <c r="U51" s="202">
        <f>SUM(T51:T53)</f>
        <v>16.2</v>
      </c>
      <c r="V51" s="217"/>
      <c r="W51" s="209"/>
    </row>
    <row r="52" spans="1:23" s="27" customFormat="1" x14ac:dyDescent="0.25">
      <c r="A52" s="171"/>
      <c r="B52" s="186"/>
      <c r="C52" s="180"/>
      <c r="D52" s="222"/>
      <c r="E52" s="6"/>
      <c r="F52" s="167"/>
      <c r="G52" s="167"/>
      <c r="H52" s="167"/>
      <c r="I52" s="167"/>
      <c r="J52" s="7">
        <v>10</v>
      </c>
      <c r="K52" s="200"/>
      <c r="L52" s="6">
        <v>0</v>
      </c>
      <c r="M52" s="167"/>
      <c r="N52" s="167"/>
      <c r="O52" s="167"/>
      <c r="P52" s="167"/>
      <c r="Q52" s="8">
        <f>VLOOKUP(L52,перечень!$B$3:$C$152,2,FALSE)</f>
        <v>0</v>
      </c>
      <c r="R52" s="200"/>
      <c r="S52" s="7">
        <f>$R$51*J52/$K$51</f>
        <v>20</v>
      </c>
      <c r="T52" s="9">
        <f t="shared" si="5"/>
        <v>0</v>
      </c>
      <c r="U52" s="203"/>
      <c r="V52" s="217"/>
      <c r="W52" s="209"/>
    </row>
    <row r="53" spans="1:23" s="27" customFormat="1" ht="15.75" thickBot="1" x14ac:dyDescent="0.3">
      <c r="A53" s="171"/>
      <c r="B53" s="186"/>
      <c r="C53" s="181"/>
      <c r="D53" s="223"/>
      <c r="E53" s="10"/>
      <c r="F53" s="168"/>
      <c r="G53" s="168"/>
      <c r="H53" s="168"/>
      <c r="I53" s="168"/>
      <c r="J53" s="11">
        <v>10</v>
      </c>
      <c r="K53" s="201"/>
      <c r="L53" s="10">
        <v>0</v>
      </c>
      <c r="M53" s="168"/>
      <c r="N53" s="168"/>
      <c r="O53" s="168"/>
      <c r="P53" s="168"/>
      <c r="Q53" s="12">
        <f>VLOOKUP(L53,перечень!$B$3:$C$152,2,FALSE)</f>
        <v>0</v>
      </c>
      <c r="R53" s="201"/>
      <c r="S53" s="11">
        <f>$R$51*J53/$K$51</f>
        <v>20</v>
      </c>
      <c r="T53" s="13">
        <f t="shared" si="5"/>
        <v>0</v>
      </c>
      <c r="U53" s="204"/>
      <c r="V53" s="217"/>
      <c r="W53" s="209"/>
    </row>
    <row r="54" spans="1:23" s="27" customFormat="1" ht="16.5" thickTop="1" thickBot="1" x14ac:dyDescent="0.3">
      <c r="A54" s="171"/>
      <c r="B54" s="186"/>
      <c r="C54" s="14" t="s">
        <v>204</v>
      </c>
      <c r="D54" s="31" t="s">
        <v>205</v>
      </c>
      <c r="E54" s="15" t="s">
        <v>204</v>
      </c>
      <c r="F54" s="42">
        <v>8.1</v>
      </c>
      <c r="G54" s="42">
        <v>3.4</v>
      </c>
      <c r="H54" s="42">
        <v>42.2</v>
      </c>
      <c r="I54" s="42">
        <f>(F54*4)+(G54*9)+(H54*4)</f>
        <v>231.8</v>
      </c>
      <c r="J54" s="16">
        <v>100</v>
      </c>
      <c r="K54" s="17">
        <v>100</v>
      </c>
      <c r="L54" s="6" t="s">
        <v>125</v>
      </c>
      <c r="M54" s="42">
        <f>$R$54/$K$54*F54</f>
        <v>2.9159999999999999</v>
      </c>
      <c r="N54" s="42">
        <f>$R$54/$K$54*G54</f>
        <v>1.224</v>
      </c>
      <c r="O54" s="42">
        <f>$R$54/$K$54*H54</f>
        <v>15.192</v>
      </c>
      <c r="P54" s="42">
        <f>(M54*4)+(N54*9)+(O54*4)</f>
        <v>83.448000000000008</v>
      </c>
      <c r="Q54" s="18">
        <f>VLOOKUP(L54,перечень!$B$3:$C$152,2,FALSE)</f>
        <v>88</v>
      </c>
      <c r="R54" s="17">
        <v>36</v>
      </c>
      <c r="S54" s="16">
        <f>$R$54*J54/$K$54</f>
        <v>36</v>
      </c>
      <c r="T54" s="19">
        <f t="shared" si="5"/>
        <v>3.1679999999999997</v>
      </c>
      <c r="U54" s="43">
        <f>SUM(T54)</f>
        <v>3.1679999999999997</v>
      </c>
      <c r="V54" s="217"/>
      <c r="W54" s="209"/>
    </row>
    <row r="55" spans="1:23" s="27" customFormat="1" ht="16.5" thickTop="1" thickBot="1" x14ac:dyDescent="0.3">
      <c r="A55" s="171"/>
      <c r="B55" s="186"/>
      <c r="C55" s="14" t="s">
        <v>124</v>
      </c>
      <c r="D55" s="31" t="s">
        <v>205</v>
      </c>
      <c r="E55" s="15" t="s">
        <v>206</v>
      </c>
      <c r="F55" s="42">
        <v>6.6</v>
      </c>
      <c r="G55" s="42">
        <v>5.2</v>
      </c>
      <c r="H55" s="42">
        <v>39.799999999999997</v>
      </c>
      <c r="I55" s="42">
        <f>(F55*4)+(G55*9)+(H55*4)</f>
        <v>232.39999999999998</v>
      </c>
      <c r="J55" s="16">
        <v>100</v>
      </c>
      <c r="K55" s="17">
        <v>100</v>
      </c>
      <c r="L55" s="15" t="s">
        <v>124</v>
      </c>
      <c r="M55" s="42">
        <f>$R$55/$K$55*F55</f>
        <v>3.3</v>
      </c>
      <c r="N55" s="42">
        <f>$R$55/$K$55*G55</f>
        <v>2.6</v>
      </c>
      <c r="O55" s="42">
        <f>$R$55/$K$55*H55</f>
        <v>19.899999999999999</v>
      </c>
      <c r="P55" s="42">
        <f>(M55*4)+(N55*9)+(O55*4)</f>
        <v>116.19999999999999</v>
      </c>
      <c r="Q55" s="18">
        <f>VLOOKUP(L55,перечень!$B$3:$C$152,2,FALSE)</f>
        <v>67.28</v>
      </c>
      <c r="R55" s="17">
        <v>50</v>
      </c>
      <c r="S55" s="16">
        <f>$R$55*J55/$K$55</f>
        <v>50</v>
      </c>
      <c r="T55" s="19">
        <f t="shared" si="5"/>
        <v>3.3640000000000003</v>
      </c>
      <c r="U55" s="43">
        <f>SUM(T55)</f>
        <v>3.3640000000000003</v>
      </c>
      <c r="V55" s="217"/>
      <c r="W55" s="209"/>
    </row>
    <row r="56" spans="1:23" s="27" customFormat="1" ht="15.75" thickTop="1" x14ac:dyDescent="0.25">
      <c r="A56" s="171"/>
      <c r="B56" s="186"/>
      <c r="C56" s="182" t="s">
        <v>168</v>
      </c>
      <c r="D56" s="32" t="s">
        <v>205</v>
      </c>
      <c r="E56" s="2" t="s">
        <v>168</v>
      </c>
      <c r="F56" s="166">
        <v>0</v>
      </c>
      <c r="G56" s="166">
        <v>0</v>
      </c>
      <c r="H56" s="166">
        <v>78</v>
      </c>
      <c r="I56" s="166">
        <f>(F56*4)+(G56*9)+(H56*4)</f>
        <v>312</v>
      </c>
      <c r="J56" s="3">
        <v>100</v>
      </c>
      <c r="K56" s="199">
        <v>100</v>
      </c>
      <c r="L56" s="2" t="s">
        <v>168</v>
      </c>
      <c r="M56" s="166">
        <f>$R$56/$K$56*F56</f>
        <v>0</v>
      </c>
      <c r="N56" s="166">
        <f>$R$56/$K$56*G56</f>
        <v>0</v>
      </c>
      <c r="O56" s="166">
        <f>$R$56/$K$56*H56</f>
        <v>0</v>
      </c>
      <c r="P56" s="166">
        <f>(M56*4)+(N56*9)+(O56*4)</f>
        <v>0</v>
      </c>
      <c r="Q56" s="4">
        <f>VLOOKUP(L56,перечень!$B$3:$C$152,2,FALSE)</f>
        <v>220</v>
      </c>
      <c r="R56" s="199">
        <v>0</v>
      </c>
      <c r="S56" s="3">
        <f>$R$56*J56/$K$56</f>
        <v>0</v>
      </c>
      <c r="T56" s="5">
        <f t="shared" si="5"/>
        <v>0</v>
      </c>
      <c r="U56" s="202">
        <f>SUM(T56:T58)</f>
        <v>0</v>
      </c>
      <c r="V56" s="217"/>
      <c r="W56" s="209"/>
    </row>
    <row r="57" spans="1:23" s="27" customFormat="1" x14ac:dyDescent="0.25">
      <c r="A57" s="171"/>
      <c r="B57" s="186"/>
      <c r="C57" s="183"/>
      <c r="D57" s="33"/>
      <c r="E57" s="6"/>
      <c r="F57" s="167"/>
      <c r="G57" s="167"/>
      <c r="H57" s="167"/>
      <c r="I57" s="167"/>
      <c r="J57" s="7">
        <v>10</v>
      </c>
      <c r="K57" s="200"/>
      <c r="L57" s="6">
        <v>0</v>
      </c>
      <c r="M57" s="167"/>
      <c r="N57" s="167"/>
      <c r="O57" s="167"/>
      <c r="P57" s="167"/>
      <c r="Q57" s="8">
        <f>VLOOKUP(L57,перечень!$B$3:$C$152,2,FALSE)</f>
        <v>0</v>
      </c>
      <c r="R57" s="200"/>
      <c r="S57" s="7">
        <f>$R$56*J57/$K$56</f>
        <v>0</v>
      </c>
      <c r="T57" s="9">
        <f t="shared" si="5"/>
        <v>0</v>
      </c>
      <c r="U57" s="203"/>
      <c r="V57" s="217"/>
      <c r="W57" s="209"/>
    </row>
    <row r="58" spans="1:23" s="27" customFormat="1" ht="15.75" thickBot="1" x14ac:dyDescent="0.3">
      <c r="A58" s="171"/>
      <c r="B58" s="187"/>
      <c r="C58" s="184"/>
      <c r="D58" s="34"/>
      <c r="E58" s="10"/>
      <c r="F58" s="168"/>
      <c r="G58" s="168"/>
      <c r="H58" s="168"/>
      <c r="I58" s="168"/>
      <c r="J58" s="11">
        <v>10</v>
      </c>
      <c r="K58" s="201"/>
      <c r="L58" s="10">
        <v>0</v>
      </c>
      <c r="M58" s="168"/>
      <c r="N58" s="168"/>
      <c r="O58" s="168"/>
      <c r="P58" s="168"/>
      <c r="Q58" s="12">
        <f>VLOOKUP(L58,перечень!$B$3:$C$152,2,FALSE)</f>
        <v>0</v>
      </c>
      <c r="R58" s="201"/>
      <c r="S58" s="11">
        <f>$R$56*J58/$K$56</f>
        <v>0</v>
      </c>
      <c r="T58" s="13">
        <f t="shared" si="5"/>
        <v>0</v>
      </c>
      <c r="U58" s="204"/>
      <c r="V58" s="214"/>
      <c r="W58" s="210"/>
    </row>
    <row r="59" spans="1:23" s="27" customFormat="1" ht="15.75" thickTop="1" x14ac:dyDescent="0.25">
      <c r="A59" s="171"/>
      <c r="B59" s="188" t="s">
        <v>82</v>
      </c>
      <c r="C59" s="182" t="s">
        <v>3</v>
      </c>
      <c r="D59" s="28"/>
      <c r="E59" s="2"/>
      <c r="F59" s="166">
        <v>0</v>
      </c>
      <c r="G59" s="166">
        <v>0</v>
      </c>
      <c r="H59" s="166">
        <v>0</v>
      </c>
      <c r="I59" s="166">
        <f>(F59*4)+(G59*9)+(H59*4)</f>
        <v>0</v>
      </c>
      <c r="J59" s="3">
        <v>10</v>
      </c>
      <c r="K59" s="161">
        <v>60</v>
      </c>
      <c r="L59" s="2">
        <v>0</v>
      </c>
      <c r="M59" s="166">
        <f>$R$59/$K$59*F59</f>
        <v>0</v>
      </c>
      <c r="N59" s="166">
        <f>$R$59/$K$59*G59</f>
        <v>0</v>
      </c>
      <c r="O59" s="166">
        <f>$R$59/$K$59*H59</f>
        <v>0</v>
      </c>
      <c r="P59" s="166">
        <f>(M59*4)+(N59*9)+(O59*4)</f>
        <v>0</v>
      </c>
      <c r="Q59" s="4">
        <f>VLOOKUP(L59,перечень!$B$3:$C$152,2,FALSE)</f>
        <v>0</v>
      </c>
      <c r="R59" s="161"/>
      <c r="S59" s="3">
        <f t="shared" ref="S59:S64" si="16">$R$59*J59/$K$59</f>
        <v>0</v>
      </c>
      <c r="T59" s="5">
        <f t="shared" si="5"/>
        <v>0</v>
      </c>
      <c r="U59" s="202">
        <f>SUM(T59:T64)</f>
        <v>0</v>
      </c>
      <c r="V59" s="213">
        <f>SUM(U59:U75)</f>
        <v>0</v>
      </c>
      <c r="W59" s="208">
        <f>SUM(P59:P75)</f>
        <v>0</v>
      </c>
    </row>
    <row r="60" spans="1:23" s="27" customFormat="1" x14ac:dyDescent="0.25">
      <c r="A60" s="171"/>
      <c r="B60" s="251"/>
      <c r="C60" s="183"/>
      <c r="D60" s="29"/>
      <c r="E60" s="6"/>
      <c r="F60" s="167"/>
      <c r="G60" s="167"/>
      <c r="H60" s="167"/>
      <c r="I60" s="167"/>
      <c r="J60" s="7">
        <v>0</v>
      </c>
      <c r="K60" s="162"/>
      <c r="L60" s="6">
        <v>0</v>
      </c>
      <c r="M60" s="167"/>
      <c r="N60" s="167"/>
      <c r="O60" s="167"/>
      <c r="P60" s="167"/>
      <c r="Q60" s="8">
        <f>VLOOKUP(L60,перечень!$B$3:$C$152,2,FALSE)</f>
        <v>0</v>
      </c>
      <c r="R60" s="162"/>
      <c r="S60" s="7">
        <f t="shared" si="16"/>
        <v>0</v>
      </c>
      <c r="T60" s="9">
        <f t="shared" si="5"/>
        <v>0</v>
      </c>
      <c r="U60" s="203"/>
      <c r="V60" s="217"/>
      <c r="W60" s="209"/>
    </row>
    <row r="61" spans="1:23" s="27" customFormat="1" x14ac:dyDescent="0.25">
      <c r="A61" s="171"/>
      <c r="B61" s="251"/>
      <c r="C61" s="183"/>
      <c r="D61" s="29"/>
      <c r="E61" s="6"/>
      <c r="F61" s="167"/>
      <c r="G61" s="167"/>
      <c r="H61" s="167"/>
      <c r="I61" s="167"/>
      <c r="J61" s="7">
        <v>0</v>
      </c>
      <c r="K61" s="162"/>
      <c r="L61" s="6">
        <v>0</v>
      </c>
      <c r="M61" s="167"/>
      <c r="N61" s="167"/>
      <c r="O61" s="167"/>
      <c r="P61" s="167"/>
      <c r="Q61" s="8">
        <f>VLOOKUP(L61,перечень!$B$3:$C$152,2,FALSE)</f>
        <v>0</v>
      </c>
      <c r="R61" s="162"/>
      <c r="S61" s="7">
        <f t="shared" si="16"/>
        <v>0</v>
      </c>
      <c r="T61" s="9">
        <f t="shared" si="5"/>
        <v>0</v>
      </c>
      <c r="U61" s="203"/>
      <c r="V61" s="217"/>
      <c r="W61" s="209"/>
    </row>
    <row r="62" spans="1:23" s="27" customFormat="1" x14ac:dyDescent="0.25">
      <c r="A62" s="171"/>
      <c r="B62" s="251"/>
      <c r="C62" s="183"/>
      <c r="D62" s="29"/>
      <c r="E62" s="6"/>
      <c r="F62" s="167"/>
      <c r="G62" s="167"/>
      <c r="H62" s="167"/>
      <c r="I62" s="167"/>
      <c r="J62" s="7">
        <v>0</v>
      </c>
      <c r="K62" s="162"/>
      <c r="L62" s="6">
        <v>0</v>
      </c>
      <c r="M62" s="167"/>
      <c r="N62" s="167"/>
      <c r="O62" s="167"/>
      <c r="P62" s="167"/>
      <c r="Q62" s="8">
        <f>VLOOKUP(L62,перечень!$B$3:$C$152,2,FALSE)</f>
        <v>0</v>
      </c>
      <c r="R62" s="162"/>
      <c r="S62" s="7">
        <f t="shared" si="16"/>
        <v>0</v>
      </c>
      <c r="T62" s="9">
        <f t="shared" si="5"/>
        <v>0</v>
      </c>
      <c r="U62" s="203"/>
      <c r="V62" s="217"/>
      <c r="W62" s="209"/>
    </row>
    <row r="63" spans="1:23" s="27" customFormat="1" x14ac:dyDescent="0.25">
      <c r="A63" s="171"/>
      <c r="B63" s="251"/>
      <c r="C63" s="183"/>
      <c r="D63" s="29"/>
      <c r="E63" s="6"/>
      <c r="F63" s="167"/>
      <c r="G63" s="167"/>
      <c r="H63" s="167"/>
      <c r="I63" s="167"/>
      <c r="J63" s="7">
        <v>0</v>
      </c>
      <c r="K63" s="162"/>
      <c r="L63" s="6">
        <v>0</v>
      </c>
      <c r="M63" s="167"/>
      <c r="N63" s="167"/>
      <c r="O63" s="167"/>
      <c r="P63" s="167"/>
      <c r="Q63" s="8">
        <f>VLOOKUP(L63,перечень!$B$3:$C$152,2,FALSE)</f>
        <v>0</v>
      </c>
      <c r="R63" s="162"/>
      <c r="S63" s="7">
        <f t="shared" si="16"/>
        <v>0</v>
      </c>
      <c r="T63" s="9">
        <f t="shared" si="5"/>
        <v>0</v>
      </c>
      <c r="U63" s="203"/>
      <c r="V63" s="217"/>
      <c r="W63" s="209"/>
    </row>
    <row r="64" spans="1:23" s="27" customFormat="1" ht="15.75" thickBot="1" x14ac:dyDescent="0.3">
      <c r="A64" s="171"/>
      <c r="B64" s="251"/>
      <c r="C64" s="184"/>
      <c r="D64" s="30"/>
      <c r="E64" s="10"/>
      <c r="F64" s="168"/>
      <c r="G64" s="168"/>
      <c r="H64" s="168"/>
      <c r="I64" s="168"/>
      <c r="J64" s="11">
        <v>0</v>
      </c>
      <c r="K64" s="163"/>
      <c r="L64" s="10">
        <v>0</v>
      </c>
      <c r="M64" s="168"/>
      <c r="N64" s="168"/>
      <c r="O64" s="168"/>
      <c r="P64" s="168"/>
      <c r="Q64" s="12">
        <f>VLOOKUP(L64,перечень!$B$3:$C$152,2,FALSE)</f>
        <v>0</v>
      </c>
      <c r="R64" s="163"/>
      <c r="S64" s="11">
        <f t="shared" si="16"/>
        <v>0</v>
      </c>
      <c r="T64" s="13">
        <f t="shared" si="5"/>
        <v>0</v>
      </c>
      <c r="U64" s="204"/>
      <c r="V64" s="217"/>
      <c r="W64" s="209"/>
    </row>
    <row r="65" spans="1:23" s="27" customFormat="1" ht="15.75" thickTop="1" x14ac:dyDescent="0.25">
      <c r="A65" s="171"/>
      <c r="B65" s="251"/>
      <c r="C65" s="182" t="s">
        <v>4</v>
      </c>
      <c r="D65" s="28"/>
      <c r="E65" s="2"/>
      <c r="F65" s="166"/>
      <c r="G65" s="166"/>
      <c r="H65" s="166"/>
      <c r="I65" s="166">
        <f t="shared" ref="I65:I92" si="17">(F65*4)+(G65*9)+(H65*4)</f>
        <v>0</v>
      </c>
      <c r="J65" s="3">
        <v>10</v>
      </c>
      <c r="K65" s="161">
        <v>60</v>
      </c>
      <c r="L65" s="2">
        <v>0</v>
      </c>
      <c r="M65" s="166">
        <f>$R$65/$K$65*F65</f>
        <v>0</v>
      </c>
      <c r="N65" s="166">
        <f>$R$65/$K$65*G65</f>
        <v>0</v>
      </c>
      <c r="O65" s="166">
        <f>$R$65/$K$65*H65</f>
        <v>0</v>
      </c>
      <c r="P65" s="166">
        <f t="shared" ref="P65" si="18">(M65*4)+(N65*9)+(O65*4)</f>
        <v>0</v>
      </c>
      <c r="Q65" s="4">
        <f>VLOOKUP(L65,перечень!$B$3:$C$152,2,FALSE)</f>
        <v>0</v>
      </c>
      <c r="R65" s="161"/>
      <c r="S65" s="3">
        <f t="shared" ref="S65:S70" si="19">$R$65*J65/$K$65</f>
        <v>0</v>
      </c>
      <c r="T65" s="5">
        <f t="shared" si="5"/>
        <v>0</v>
      </c>
      <c r="U65" s="202">
        <f>SUM(T65:T70)</f>
        <v>0</v>
      </c>
      <c r="V65" s="217"/>
      <c r="W65" s="209"/>
    </row>
    <row r="66" spans="1:23" s="27" customFormat="1" x14ac:dyDescent="0.25">
      <c r="A66" s="171"/>
      <c r="B66" s="251"/>
      <c r="C66" s="183"/>
      <c r="D66" s="29"/>
      <c r="E66" s="6"/>
      <c r="F66" s="167"/>
      <c r="G66" s="167"/>
      <c r="H66" s="167"/>
      <c r="I66" s="167"/>
      <c r="J66" s="7">
        <v>10</v>
      </c>
      <c r="K66" s="162"/>
      <c r="L66" s="6">
        <v>0</v>
      </c>
      <c r="M66" s="167"/>
      <c r="N66" s="167"/>
      <c r="O66" s="167"/>
      <c r="P66" s="167"/>
      <c r="Q66" s="8">
        <f>VLOOKUP(L66,перечень!$B$3:$C$152,2,FALSE)</f>
        <v>0</v>
      </c>
      <c r="R66" s="162"/>
      <c r="S66" s="7">
        <f t="shared" si="19"/>
        <v>0</v>
      </c>
      <c r="T66" s="9">
        <f t="shared" si="5"/>
        <v>0</v>
      </c>
      <c r="U66" s="203"/>
      <c r="V66" s="217"/>
      <c r="W66" s="209"/>
    </row>
    <row r="67" spans="1:23" s="27" customFormat="1" x14ac:dyDescent="0.25">
      <c r="A67" s="171"/>
      <c r="B67" s="251"/>
      <c r="C67" s="183"/>
      <c r="D67" s="29"/>
      <c r="E67" s="6"/>
      <c r="F67" s="167"/>
      <c r="G67" s="167"/>
      <c r="H67" s="167"/>
      <c r="I67" s="167"/>
      <c r="J67" s="7">
        <v>10</v>
      </c>
      <c r="K67" s="162"/>
      <c r="L67" s="6">
        <v>0</v>
      </c>
      <c r="M67" s="167"/>
      <c r="N67" s="167"/>
      <c r="O67" s="167"/>
      <c r="P67" s="167"/>
      <c r="Q67" s="8">
        <f>VLOOKUP(L67,перечень!$B$3:$C$152,2,FALSE)</f>
        <v>0</v>
      </c>
      <c r="R67" s="162"/>
      <c r="S67" s="7">
        <f t="shared" si="19"/>
        <v>0</v>
      </c>
      <c r="T67" s="9">
        <f t="shared" si="5"/>
        <v>0</v>
      </c>
      <c r="U67" s="203"/>
      <c r="V67" s="217"/>
      <c r="W67" s="209"/>
    </row>
    <row r="68" spans="1:23" s="27" customFormat="1" x14ac:dyDescent="0.25">
      <c r="A68" s="171"/>
      <c r="B68" s="251"/>
      <c r="C68" s="183"/>
      <c r="D68" s="29"/>
      <c r="E68" s="6"/>
      <c r="F68" s="167"/>
      <c r="G68" s="167"/>
      <c r="H68" s="167"/>
      <c r="I68" s="167"/>
      <c r="J68" s="7">
        <v>10</v>
      </c>
      <c r="K68" s="162"/>
      <c r="L68" s="6">
        <v>0</v>
      </c>
      <c r="M68" s="167"/>
      <c r="N68" s="167"/>
      <c r="O68" s="167"/>
      <c r="P68" s="167"/>
      <c r="Q68" s="8">
        <f>VLOOKUP(L68,перечень!$B$3:$C$152,2,FALSE)</f>
        <v>0</v>
      </c>
      <c r="R68" s="162"/>
      <c r="S68" s="7">
        <f t="shared" si="19"/>
        <v>0</v>
      </c>
      <c r="T68" s="9">
        <f t="shared" si="5"/>
        <v>0</v>
      </c>
      <c r="U68" s="203"/>
      <c r="V68" s="217"/>
      <c r="W68" s="209"/>
    </row>
    <row r="69" spans="1:23" s="27" customFormat="1" x14ac:dyDescent="0.25">
      <c r="A69" s="171"/>
      <c r="B69" s="251"/>
      <c r="C69" s="183"/>
      <c r="D69" s="29"/>
      <c r="E69" s="6"/>
      <c r="F69" s="167"/>
      <c r="G69" s="167"/>
      <c r="H69" s="167"/>
      <c r="I69" s="167"/>
      <c r="J69" s="7">
        <v>10</v>
      </c>
      <c r="K69" s="162"/>
      <c r="L69" s="6">
        <v>0</v>
      </c>
      <c r="M69" s="167"/>
      <c r="N69" s="167"/>
      <c r="O69" s="167"/>
      <c r="P69" s="167"/>
      <c r="Q69" s="8">
        <f>VLOOKUP(L69,перечень!$B$3:$C$152,2,FALSE)</f>
        <v>0</v>
      </c>
      <c r="R69" s="162"/>
      <c r="S69" s="7">
        <f t="shared" si="19"/>
        <v>0</v>
      </c>
      <c r="T69" s="9">
        <f t="shared" si="5"/>
        <v>0</v>
      </c>
      <c r="U69" s="203"/>
      <c r="V69" s="217"/>
      <c r="W69" s="209"/>
    </row>
    <row r="70" spans="1:23" s="27" customFormat="1" ht="15.75" thickBot="1" x14ac:dyDescent="0.3">
      <c r="A70" s="171"/>
      <c r="B70" s="251"/>
      <c r="C70" s="184"/>
      <c r="D70" s="30"/>
      <c r="E70" s="10"/>
      <c r="F70" s="168"/>
      <c r="G70" s="168"/>
      <c r="H70" s="168"/>
      <c r="I70" s="168"/>
      <c r="J70" s="11">
        <v>10</v>
      </c>
      <c r="K70" s="163"/>
      <c r="L70" s="10">
        <v>0</v>
      </c>
      <c r="M70" s="168"/>
      <c r="N70" s="168"/>
      <c r="O70" s="168"/>
      <c r="P70" s="168"/>
      <c r="Q70" s="12">
        <f>VLOOKUP(L70,перечень!$B$3:$C$152,2,FALSE)</f>
        <v>0</v>
      </c>
      <c r="R70" s="163"/>
      <c r="S70" s="11">
        <f t="shared" si="19"/>
        <v>0</v>
      </c>
      <c r="T70" s="13">
        <f t="shared" si="5"/>
        <v>0</v>
      </c>
      <c r="U70" s="204"/>
      <c r="V70" s="217"/>
      <c r="W70" s="209"/>
    </row>
    <row r="71" spans="1:23" s="27" customFormat="1" ht="15.75" thickTop="1" x14ac:dyDescent="0.25">
      <c r="A71" s="171"/>
      <c r="B71" s="251"/>
      <c r="C71" s="264" t="s">
        <v>5</v>
      </c>
      <c r="D71" s="32"/>
      <c r="E71" s="2"/>
      <c r="F71" s="166"/>
      <c r="G71" s="166"/>
      <c r="H71" s="166"/>
      <c r="I71" s="166">
        <f t="shared" si="17"/>
        <v>0</v>
      </c>
      <c r="J71" s="3">
        <v>10</v>
      </c>
      <c r="K71" s="199">
        <v>30</v>
      </c>
      <c r="L71" s="2">
        <v>0</v>
      </c>
      <c r="M71" s="166">
        <f>$R$71/$K$71*F71</f>
        <v>0</v>
      </c>
      <c r="N71" s="166">
        <f>$R$71/$K$71*G71</f>
        <v>0</v>
      </c>
      <c r="O71" s="166">
        <f>$R$71/$K$71*H71</f>
        <v>0</v>
      </c>
      <c r="P71" s="166">
        <f t="shared" ref="P71" si="20">(M71*4)+(N71*9)+(O71*4)</f>
        <v>0</v>
      </c>
      <c r="Q71" s="4">
        <f>VLOOKUP(L71,перечень!$B$3:$C$152,2,FALSE)</f>
        <v>0</v>
      </c>
      <c r="R71" s="199"/>
      <c r="S71" s="3">
        <f>$R$71*J71/$K$71</f>
        <v>0</v>
      </c>
      <c r="T71" s="5">
        <f t="shared" si="5"/>
        <v>0</v>
      </c>
      <c r="U71" s="202">
        <f>SUM(T71:T73)</f>
        <v>0</v>
      </c>
      <c r="V71" s="217"/>
      <c r="W71" s="209"/>
    </row>
    <row r="72" spans="1:23" s="27" customFormat="1" x14ac:dyDescent="0.25">
      <c r="A72" s="171"/>
      <c r="B72" s="251"/>
      <c r="C72" s="265"/>
      <c r="D72" s="33"/>
      <c r="E72" s="6"/>
      <c r="F72" s="167"/>
      <c r="G72" s="167"/>
      <c r="H72" s="167"/>
      <c r="I72" s="167"/>
      <c r="J72" s="7">
        <v>10</v>
      </c>
      <c r="K72" s="200"/>
      <c r="L72" s="6">
        <v>0</v>
      </c>
      <c r="M72" s="167"/>
      <c r="N72" s="167"/>
      <c r="O72" s="167"/>
      <c r="P72" s="167"/>
      <c r="Q72" s="8">
        <f>VLOOKUP(L72,перечень!$B$3:$C$152,2,FALSE)</f>
        <v>0</v>
      </c>
      <c r="R72" s="200"/>
      <c r="S72" s="7">
        <f>$R$71*J72/$K$71</f>
        <v>0</v>
      </c>
      <c r="T72" s="9">
        <f t="shared" si="5"/>
        <v>0</v>
      </c>
      <c r="U72" s="203"/>
      <c r="V72" s="217"/>
      <c r="W72" s="209"/>
    </row>
    <row r="73" spans="1:23" s="27" customFormat="1" ht="15.75" thickBot="1" x14ac:dyDescent="0.3">
      <c r="A73" s="171"/>
      <c r="B73" s="251"/>
      <c r="C73" s="266"/>
      <c r="D73" s="34"/>
      <c r="E73" s="10"/>
      <c r="F73" s="168"/>
      <c r="G73" s="168"/>
      <c r="H73" s="168"/>
      <c r="I73" s="168"/>
      <c r="J73" s="11">
        <v>10</v>
      </c>
      <c r="K73" s="201"/>
      <c r="L73" s="10">
        <v>0</v>
      </c>
      <c r="M73" s="168"/>
      <c r="N73" s="168"/>
      <c r="O73" s="168"/>
      <c r="P73" s="168"/>
      <c r="Q73" s="12">
        <f>VLOOKUP(L73,перечень!$B$3:$C$152,2,FALSE)</f>
        <v>0</v>
      </c>
      <c r="R73" s="201"/>
      <c r="S73" s="11">
        <f>$R$71*J73/$K$71</f>
        <v>0</v>
      </c>
      <c r="T73" s="13">
        <f t="shared" si="5"/>
        <v>0</v>
      </c>
      <c r="U73" s="204"/>
      <c r="V73" s="217"/>
      <c r="W73" s="209"/>
    </row>
    <row r="74" spans="1:23" s="27" customFormat="1" ht="16.5" thickTop="1" thickBot="1" x14ac:dyDescent="0.3">
      <c r="A74" s="171"/>
      <c r="B74" s="251"/>
      <c r="C74" s="14" t="s">
        <v>6</v>
      </c>
      <c r="D74" s="31"/>
      <c r="E74" s="15"/>
      <c r="F74" s="42"/>
      <c r="G74" s="42"/>
      <c r="H74" s="42"/>
      <c r="I74" s="42">
        <f>(F74*4)+(G74*9)+(H74*4)</f>
        <v>0</v>
      </c>
      <c r="J74" s="16">
        <v>10</v>
      </c>
      <c r="K74" s="17">
        <v>10</v>
      </c>
      <c r="L74" s="15">
        <v>0</v>
      </c>
      <c r="M74" s="42">
        <f>$R$74/$K$74*F74</f>
        <v>0</v>
      </c>
      <c r="N74" s="42">
        <f>$R$74/$K$74*G74</f>
        <v>0</v>
      </c>
      <c r="O74" s="42">
        <f>$R$74/$K$74*H74</f>
        <v>0</v>
      </c>
      <c r="P74" s="42">
        <f>(M74*4)+(N74*9)+(O74*4)</f>
        <v>0</v>
      </c>
      <c r="Q74" s="18">
        <f>VLOOKUP(L74,перечень!$B$3:$C$152,2,FALSE)</f>
        <v>0</v>
      </c>
      <c r="R74" s="17"/>
      <c r="S74" s="16">
        <f>$R$74*J74/$K$74</f>
        <v>0</v>
      </c>
      <c r="T74" s="19">
        <f t="shared" si="5"/>
        <v>0</v>
      </c>
      <c r="U74" s="43">
        <f>SUM(T74)</f>
        <v>0</v>
      </c>
      <c r="V74" s="217"/>
      <c r="W74" s="209"/>
    </row>
    <row r="75" spans="1:23" s="27" customFormat="1" ht="16.5" thickTop="1" thickBot="1" x14ac:dyDescent="0.3">
      <c r="A75" s="171"/>
      <c r="B75" s="189"/>
      <c r="C75" s="14" t="s">
        <v>78</v>
      </c>
      <c r="D75" s="31"/>
      <c r="E75" s="15"/>
      <c r="F75" s="42"/>
      <c r="G75" s="42"/>
      <c r="H75" s="42"/>
      <c r="I75" s="42">
        <f>(F75*4)+(G75*9)+(H75*4)</f>
        <v>0</v>
      </c>
      <c r="J75" s="16">
        <v>10</v>
      </c>
      <c r="K75" s="17">
        <v>10</v>
      </c>
      <c r="L75" s="15">
        <v>0</v>
      </c>
      <c r="M75" s="42">
        <f>$R$75/$K$75*F75</f>
        <v>0</v>
      </c>
      <c r="N75" s="42">
        <f>$R$75/$K$75*G75</f>
        <v>0</v>
      </c>
      <c r="O75" s="42">
        <f>$R$75/$K$75*H75</f>
        <v>0</v>
      </c>
      <c r="P75" s="42">
        <f>(M75*4)+(N75*9)+(O75*4)</f>
        <v>0</v>
      </c>
      <c r="Q75" s="18">
        <f>VLOOKUP(L75,перечень!$B$3:$C$152,2,FALSE)</f>
        <v>0</v>
      </c>
      <c r="R75" s="17"/>
      <c r="S75" s="16">
        <f>$R$75*J75/$K$75</f>
        <v>0</v>
      </c>
      <c r="T75" s="19">
        <f t="shared" si="5"/>
        <v>0</v>
      </c>
      <c r="U75" s="43">
        <f>SUM(T75)</f>
        <v>0</v>
      </c>
      <c r="V75" s="214"/>
      <c r="W75" s="210"/>
    </row>
    <row r="76" spans="1:23" s="27" customFormat="1" ht="15.75" thickTop="1" x14ac:dyDescent="0.25">
      <c r="A76" s="171"/>
      <c r="B76" s="185" t="s">
        <v>83</v>
      </c>
      <c r="C76" s="182" t="s">
        <v>3</v>
      </c>
      <c r="D76" s="28"/>
      <c r="E76" s="2"/>
      <c r="F76" s="166"/>
      <c r="G76" s="166"/>
      <c r="H76" s="166"/>
      <c r="I76" s="166">
        <f t="shared" si="17"/>
        <v>0</v>
      </c>
      <c r="J76" s="3">
        <v>10</v>
      </c>
      <c r="K76" s="161">
        <v>60</v>
      </c>
      <c r="L76" s="2">
        <v>0</v>
      </c>
      <c r="M76" s="166">
        <f>$R$76/$K$76*F76</f>
        <v>0</v>
      </c>
      <c r="N76" s="166">
        <f>$R$76/$K$76*G76</f>
        <v>0</v>
      </c>
      <c r="O76" s="166">
        <f>$R$76/$K$76*H76</f>
        <v>0</v>
      </c>
      <c r="P76" s="166">
        <f t="shared" ref="P76" si="21">(M76*4)+(N76*9)+(O76*4)</f>
        <v>0</v>
      </c>
      <c r="Q76" s="4">
        <f>VLOOKUP(L76,перечень!$B$3:$C$152,2,FALSE)</f>
        <v>0</v>
      </c>
      <c r="R76" s="161"/>
      <c r="S76" s="3">
        <f t="shared" ref="S76:S81" si="22">$R$76*J76/$K$76</f>
        <v>0</v>
      </c>
      <c r="T76" s="5">
        <f t="shared" si="5"/>
        <v>0</v>
      </c>
      <c r="U76" s="202">
        <f>SUM(T76:T81)</f>
        <v>0</v>
      </c>
      <c r="V76" s="213">
        <f>SUM(U76:U92)</f>
        <v>0</v>
      </c>
      <c r="W76" s="208">
        <f>SUM(P76:P92)</f>
        <v>0</v>
      </c>
    </row>
    <row r="77" spans="1:23" s="27" customFormat="1" x14ac:dyDescent="0.25">
      <c r="A77" s="171"/>
      <c r="B77" s="186"/>
      <c r="C77" s="183"/>
      <c r="D77" s="29"/>
      <c r="E77" s="6"/>
      <c r="F77" s="167"/>
      <c r="G77" s="167"/>
      <c r="H77" s="167"/>
      <c r="I77" s="167"/>
      <c r="J77" s="7">
        <v>10</v>
      </c>
      <c r="K77" s="162"/>
      <c r="L77" s="6">
        <v>0</v>
      </c>
      <c r="M77" s="167"/>
      <c r="N77" s="167"/>
      <c r="O77" s="167"/>
      <c r="P77" s="167"/>
      <c r="Q77" s="8">
        <f>VLOOKUP(L77,перечень!$B$3:$C$152,2,FALSE)</f>
        <v>0</v>
      </c>
      <c r="R77" s="162"/>
      <c r="S77" s="7">
        <f t="shared" si="22"/>
        <v>0</v>
      </c>
      <c r="T77" s="9">
        <f t="shared" si="5"/>
        <v>0</v>
      </c>
      <c r="U77" s="203"/>
      <c r="V77" s="217"/>
      <c r="W77" s="209"/>
    </row>
    <row r="78" spans="1:23" s="27" customFormat="1" x14ac:dyDescent="0.25">
      <c r="A78" s="171"/>
      <c r="B78" s="186"/>
      <c r="C78" s="183"/>
      <c r="D78" s="29"/>
      <c r="E78" s="6"/>
      <c r="F78" s="167"/>
      <c r="G78" s="167"/>
      <c r="H78" s="167"/>
      <c r="I78" s="167"/>
      <c r="J78" s="7">
        <v>10</v>
      </c>
      <c r="K78" s="162"/>
      <c r="L78" s="6">
        <v>0</v>
      </c>
      <c r="M78" s="167"/>
      <c r="N78" s="167"/>
      <c r="O78" s="167"/>
      <c r="P78" s="167"/>
      <c r="Q78" s="8">
        <f>VLOOKUP(L78,перечень!$B$3:$C$152,2,FALSE)</f>
        <v>0</v>
      </c>
      <c r="R78" s="162"/>
      <c r="S78" s="7">
        <f t="shared" si="22"/>
        <v>0</v>
      </c>
      <c r="T78" s="9">
        <f t="shared" si="5"/>
        <v>0</v>
      </c>
      <c r="U78" s="203"/>
      <c r="V78" s="217"/>
      <c r="W78" s="209"/>
    </row>
    <row r="79" spans="1:23" s="27" customFormat="1" x14ac:dyDescent="0.25">
      <c r="A79" s="171"/>
      <c r="B79" s="186"/>
      <c r="C79" s="183"/>
      <c r="D79" s="29"/>
      <c r="E79" s="6"/>
      <c r="F79" s="167"/>
      <c r="G79" s="167"/>
      <c r="H79" s="167"/>
      <c r="I79" s="167"/>
      <c r="J79" s="7">
        <v>10</v>
      </c>
      <c r="K79" s="162"/>
      <c r="L79" s="6">
        <v>0</v>
      </c>
      <c r="M79" s="167"/>
      <c r="N79" s="167"/>
      <c r="O79" s="167"/>
      <c r="P79" s="167"/>
      <c r="Q79" s="8">
        <f>VLOOKUP(L79,перечень!$B$3:$C$152,2,FALSE)</f>
        <v>0</v>
      </c>
      <c r="R79" s="162"/>
      <c r="S79" s="7">
        <f t="shared" si="22"/>
        <v>0</v>
      </c>
      <c r="T79" s="9">
        <f t="shared" si="5"/>
        <v>0</v>
      </c>
      <c r="U79" s="203"/>
      <c r="V79" s="217"/>
      <c r="W79" s="209"/>
    </row>
    <row r="80" spans="1:23" s="27" customFormat="1" x14ac:dyDescent="0.25">
      <c r="A80" s="171"/>
      <c r="B80" s="186"/>
      <c r="C80" s="183"/>
      <c r="D80" s="29"/>
      <c r="E80" s="6"/>
      <c r="F80" s="167"/>
      <c r="G80" s="167"/>
      <c r="H80" s="167"/>
      <c r="I80" s="167"/>
      <c r="J80" s="7">
        <v>10</v>
      </c>
      <c r="K80" s="162"/>
      <c r="L80" s="6">
        <v>0</v>
      </c>
      <c r="M80" s="167"/>
      <c r="N80" s="167"/>
      <c r="O80" s="167"/>
      <c r="P80" s="167"/>
      <c r="Q80" s="8">
        <f>VLOOKUP(L80,перечень!$B$3:$C$152,2,FALSE)</f>
        <v>0</v>
      </c>
      <c r="R80" s="162"/>
      <c r="S80" s="7">
        <f t="shared" si="22"/>
        <v>0</v>
      </c>
      <c r="T80" s="9">
        <f t="shared" si="5"/>
        <v>0</v>
      </c>
      <c r="U80" s="203"/>
      <c r="V80" s="217"/>
      <c r="W80" s="209"/>
    </row>
    <row r="81" spans="1:23" s="27" customFormat="1" ht="15.75" thickBot="1" x14ac:dyDescent="0.3">
      <c r="A81" s="171"/>
      <c r="B81" s="186"/>
      <c r="C81" s="184"/>
      <c r="D81" s="30"/>
      <c r="E81" s="10"/>
      <c r="F81" s="168"/>
      <c r="G81" s="168"/>
      <c r="H81" s="168"/>
      <c r="I81" s="168"/>
      <c r="J81" s="11">
        <v>10</v>
      </c>
      <c r="K81" s="163"/>
      <c r="L81" s="10">
        <v>0</v>
      </c>
      <c r="M81" s="168"/>
      <c r="N81" s="168"/>
      <c r="O81" s="168"/>
      <c r="P81" s="168"/>
      <c r="Q81" s="12">
        <f>VLOOKUP(L81,перечень!$B$3:$C$152,2,FALSE)</f>
        <v>0</v>
      </c>
      <c r="R81" s="163"/>
      <c r="S81" s="11">
        <f t="shared" si="22"/>
        <v>0</v>
      </c>
      <c r="T81" s="13">
        <f t="shared" si="5"/>
        <v>0</v>
      </c>
      <c r="U81" s="204"/>
      <c r="V81" s="217"/>
      <c r="W81" s="209"/>
    </row>
    <row r="82" spans="1:23" s="27" customFormat="1" ht="15.75" thickTop="1" x14ac:dyDescent="0.25">
      <c r="A82" s="171"/>
      <c r="B82" s="186"/>
      <c r="C82" s="182" t="s">
        <v>4</v>
      </c>
      <c r="D82" s="28"/>
      <c r="E82" s="2"/>
      <c r="F82" s="166"/>
      <c r="G82" s="166"/>
      <c r="H82" s="166"/>
      <c r="I82" s="166">
        <f t="shared" si="17"/>
        <v>0</v>
      </c>
      <c r="J82" s="3">
        <v>10</v>
      </c>
      <c r="K82" s="161">
        <v>60</v>
      </c>
      <c r="L82" s="2">
        <v>0</v>
      </c>
      <c r="M82" s="166">
        <f>$R$82/$K$82*F82</f>
        <v>0</v>
      </c>
      <c r="N82" s="166">
        <f>$R$82/$K$82*G82</f>
        <v>0</v>
      </c>
      <c r="O82" s="166">
        <f>$R$82/$K$82*H82</f>
        <v>0</v>
      </c>
      <c r="P82" s="166">
        <f t="shared" ref="P82" si="23">(M82*4)+(N82*9)+(O82*4)</f>
        <v>0</v>
      </c>
      <c r="Q82" s="4">
        <f>VLOOKUP(L82,перечень!$B$3:$C$152,2,FALSE)</f>
        <v>0</v>
      </c>
      <c r="R82" s="161"/>
      <c r="S82" s="3">
        <f t="shared" ref="S82:S87" si="24">$R$82*J82/$K$82</f>
        <v>0</v>
      </c>
      <c r="T82" s="5">
        <f t="shared" si="5"/>
        <v>0</v>
      </c>
      <c r="U82" s="202">
        <f>SUM(T82:T87)</f>
        <v>0</v>
      </c>
      <c r="V82" s="217"/>
      <c r="W82" s="209"/>
    </row>
    <row r="83" spans="1:23" s="27" customFormat="1" x14ac:dyDescent="0.25">
      <c r="A83" s="171"/>
      <c r="B83" s="186"/>
      <c r="C83" s="183"/>
      <c r="D83" s="29"/>
      <c r="E83" s="6"/>
      <c r="F83" s="167"/>
      <c r="G83" s="167"/>
      <c r="H83" s="167"/>
      <c r="I83" s="167"/>
      <c r="J83" s="7">
        <v>10</v>
      </c>
      <c r="K83" s="162"/>
      <c r="L83" s="6">
        <v>0</v>
      </c>
      <c r="M83" s="167"/>
      <c r="N83" s="167"/>
      <c r="O83" s="167"/>
      <c r="P83" s="167"/>
      <c r="Q83" s="8">
        <f>VLOOKUP(L83,перечень!$B$3:$C$152,2,FALSE)</f>
        <v>0</v>
      </c>
      <c r="R83" s="162"/>
      <c r="S83" s="7">
        <f t="shared" si="24"/>
        <v>0</v>
      </c>
      <c r="T83" s="9">
        <f t="shared" si="5"/>
        <v>0</v>
      </c>
      <c r="U83" s="203"/>
      <c r="V83" s="217"/>
      <c r="W83" s="209"/>
    </row>
    <row r="84" spans="1:23" s="27" customFormat="1" x14ac:dyDescent="0.25">
      <c r="A84" s="171"/>
      <c r="B84" s="186"/>
      <c r="C84" s="183"/>
      <c r="D84" s="29"/>
      <c r="E84" s="6"/>
      <c r="F84" s="167"/>
      <c r="G84" s="167"/>
      <c r="H84" s="167"/>
      <c r="I84" s="167"/>
      <c r="J84" s="7">
        <v>10</v>
      </c>
      <c r="K84" s="162"/>
      <c r="L84" s="6">
        <v>0</v>
      </c>
      <c r="M84" s="167"/>
      <c r="N84" s="167"/>
      <c r="O84" s="167"/>
      <c r="P84" s="167"/>
      <c r="Q84" s="8">
        <f>VLOOKUP(L84,перечень!$B$3:$C$152,2,FALSE)</f>
        <v>0</v>
      </c>
      <c r="R84" s="162"/>
      <c r="S84" s="7">
        <f t="shared" si="24"/>
        <v>0</v>
      </c>
      <c r="T84" s="9">
        <f t="shared" si="5"/>
        <v>0</v>
      </c>
      <c r="U84" s="203"/>
      <c r="V84" s="217"/>
      <c r="W84" s="209"/>
    </row>
    <row r="85" spans="1:23" s="27" customFormat="1" x14ac:dyDescent="0.25">
      <c r="A85" s="171"/>
      <c r="B85" s="186"/>
      <c r="C85" s="183"/>
      <c r="D85" s="29"/>
      <c r="E85" s="6"/>
      <c r="F85" s="167"/>
      <c r="G85" s="167"/>
      <c r="H85" s="167"/>
      <c r="I85" s="167"/>
      <c r="J85" s="7">
        <v>10</v>
      </c>
      <c r="K85" s="162"/>
      <c r="L85" s="6">
        <v>0</v>
      </c>
      <c r="M85" s="167"/>
      <c r="N85" s="167"/>
      <c r="O85" s="167"/>
      <c r="P85" s="167"/>
      <c r="Q85" s="8">
        <f>VLOOKUP(L85,перечень!$B$3:$C$152,2,FALSE)</f>
        <v>0</v>
      </c>
      <c r="R85" s="162"/>
      <c r="S85" s="7">
        <f t="shared" si="24"/>
        <v>0</v>
      </c>
      <c r="T85" s="9">
        <f t="shared" ref="T85:T92" si="25">Q85/1000*S85</f>
        <v>0</v>
      </c>
      <c r="U85" s="203"/>
      <c r="V85" s="217"/>
      <c r="W85" s="209"/>
    </row>
    <row r="86" spans="1:23" s="27" customFormat="1" x14ac:dyDescent="0.25">
      <c r="A86" s="171"/>
      <c r="B86" s="186"/>
      <c r="C86" s="183"/>
      <c r="D86" s="29"/>
      <c r="E86" s="6"/>
      <c r="F86" s="167"/>
      <c r="G86" s="167"/>
      <c r="H86" s="167"/>
      <c r="I86" s="167"/>
      <c r="J86" s="7">
        <v>10</v>
      </c>
      <c r="K86" s="162"/>
      <c r="L86" s="6">
        <v>0</v>
      </c>
      <c r="M86" s="167"/>
      <c r="N86" s="167"/>
      <c r="O86" s="167"/>
      <c r="P86" s="167"/>
      <c r="Q86" s="8">
        <f>VLOOKUP(L86,перечень!$B$3:$C$152,2,FALSE)</f>
        <v>0</v>
      </c>
      <c r="R86" s="162"/>
      <c r="S86" s="7">
        <f t="shared" si="24"/>
        <v>0</v>
      </c>
      <c r="T86" s="9">
        <f t="shared" si="25"/>
        <v>0</v>
      </c>
      <c r="U86" s="203"/>
      <c r="V86" s="217"/>
      <c r="W86" s="209"/>
    </row>
    <row r="87" spans="1:23" s="27" customFormat="1" ht="15.75" thickBot="1" x14ac:dyDescent="0.3">
      <c r="A87" s="171"/>
      <c r="B87" s="186"/>
      <c r="C87" s="184"/>
      <c r="D87" s="30"/>
      <c r="E87" s="10"/>
      <c r="F87" s="168"/>
      <c r="G87" s="168"/>
      <c r="H87" s="168"/>
      <c r="I87" s="168"/>
      <c r="J87" s="11">
        <v>10</v>
      </c>
      <c r="K87" s="163"/>
      <c r="L87" s="10">
        <v>0</v>
      </c>
      <c r="M87" s="168"/>
      <c r="N87" s="168"/>
      <c r="O87" s="168"/>
      <c r="P87" s="168"/>
      <c r="Q87" s="12">
        <f>VLOOKUP(L87,перечень!$B$3:$C$152,2,FALSE)</f>
        <v>0</v>
      </c>
      <c r="R87" s="163"/>
      <c r="S87" s="11">
        <f t="shared" si="24"/>
        <v>0</v>
      </c>
      <c r="T87" s="13">
        <f t="shared" si="25"/>
        <v>0</v>
      </c>
      <c r="U87" s="204"/>
      <c r="V87" s="217"/>
      <c r="W87" s="209"/>
    </row>
    <row r="88" spans="1:23" s="27" customFormat="1" ht="15.75" thickTop="1" x14ac:dyDescent="0.25">
      <c r="A88" s="171"/>
      <c r="B88" s="186"/>
      <c r="C88" s="182" t="s">
        <v>5</v>
      </c>
      <c r="D88" s="28"/>
      <c r="E88" s="2"/>
      <c r="F88" s="166"/>
      <c r="G88" s="166"/>
      <c r="H88" s="166"/>
      <c r="I88" s="166">
        <f t="shared" si="17"/>
        <v>0</v>
      </c>
      <c r="J88" s="3">
        <v>10</v>
      </c>
      <c r="K88" s="161">
        <v>30</v>
      </c>
      <c r="L88" s="2">
        <v>0</v>
      </c>
      <c r="M88" s="166">
        <f>$R$88/$K$88*F88</f>
        <v>0</v>
      </c>
      <c r="N88" s="166">
        <f>$R$88/$K$88*G88</f>
        <v>0</v>
      </c>
      <c r="O88" s="166">
        <f>$R$88/$K$88*H88</f>
        <v>0</v>
      </c>
      <c r="P88" s="166">
        <f t="shared" ref="P88" si="26">(M88*4)+(N88*9)+(O88*4)</f>
        <v>0</v>
      </c>
      <c r="Q88" s="4">
        <f>VLOOKUP(L88,перечень!$B$3:$C$152,2,FALSE)</f>
        <v>0</v>
      </c>
      <c r="R88" s="161"/>
      <c r="S88" s="3">
        <f>$R$88*J88/$K$88</f>
        <v>0</v>
      </c>
      <c r="T88" s="5">
        <f t="shared" si="25"/>
        <v>0</v>
      </c>
      <c r="U88" s="202">
        <f>SUM(T88:T90)</f>
        <v>0</v>
      </c>
      <c r="V88" s="217"/>
      <c r="W88" s="209"/>
    </row>
    <row r="89" spans="1:23" s="27" customFormat="1" x14ac:dyDescent="0.25">
      <c r="A89" s="171"/>
      <c r="B89" s="186"/>
      <c r="C89" s="183"/>
      <c r="D89" s="29"/>
      <c r="E89" s="6"/>
      <c r="F89" s="167"/>
      <c r="G89" s="167"/>
      <c r="H89" s="167"/>
      <c r="I89" s="167"/>
      <c r="J89" s="7">
        <v>10</v>
      </c>
      <c r="K89" s="162"/>
      <c r="L89" s="6">
        <v>0</v>
      </c>
      <c r="M89" s="167"/>
      <c r="N89" s="167"/>
      <c r="O89" s="167"/>
      <c r="P89" s="167"/>
      <c r="Q89" s="8">
        <f>VLOOKUP(L89,перечень!$B$3:$C$152,2,FALSE)</f>
        <v>0</v>
      </c>
      <c r="R89" s="162"/>
      <c r="S89" s="7">
        <f>$R$88*J89/$K$88</f>
        <v>0</v>
      </c>
      <c r="T89" s="9">
        <f t="shared" si="25"/>
        <v>0</v>
      </c>
      <c r="U89" s="203"/>
      <c r="V89" s="217"/>
      <c r="W89" s="209"/>
    </row>
    <row r="90" spans="1:23" s="27" customFormat="1" ht="15.75" thickBot="1" x14ac:dyDescent="0.3">
      <c r="A90" s="171"/>
      <c r="B90" s="186"/>
      <c r="C90" s="184"/>
      <c r="D90" s="30"/>
      <c r="E90" s="10"/>
      <c r="F90" s="168"/>
      <c r="G90" s="168"/>
      <c r="H90" s="168"/>
      <c r="I90" s="168"/>
      <c r="J90" s="11">
        <v>10</v>
      </c>
      <c r="K90" s="163"/>
      <c r="L90" s="10">
        <v>0</v>
      </c>
      <c r="M90" s="168"/>
      <c r="N90" s="168"/>
      <c r="O90" s="168"/>
      <c r="P90" s="168"/>
      <c r="Q90" s="12">
        <f>VLOOKUP(L90,перечень!$B$3:$C$152,2,FALSE)</f>
        <v>0</v>
      </c>
      <c r="R90" s="163"/>
      <c r="S90" s="11">
        <f>$R$88*J90/$K$88</f>
        <v>0</v>
      </c>
      <c r="T90" s="13">
        <f t="shared" si="25"/>
        <v>0</v>
      </c>
      <c r="U90" s="204"/>
      <c r="V90" s="217"/>
      <c r="W90" s="209"/>
    </row>
    <row r="91" spans="1:23" s="27" customFormat="1" ht="16.5" thickTop="1" thickBot="1" x14ac:dyDescent="0.3">
      <c r="A91" s="171"/>
      <c r="B91" s="186"/>
      <c r="C91" s="14" t="s">
        <v>6</v>
      </c>
      <c r="D91" s="31"/>
      <c r="E91" s="15"/>
      <c r="F91" s="42"/>
      <c r="G91" s="42"/>
      <c r="H91" s="42"/>
      <c r="I91" s="42">
        <f t="shared" si="17"/>
        <v>0</v>
      </c>
      <c r="J91" s="16">
        <v>10</v>
      </c>
      <c r="K91" s="17">
        <v>10</v>
      </c>
      <c r="L91" s="15">
        <v>0</v>
      </c>
      <c r="M91" s="42">
        <f>$R$91/$K$91*F91</f>
        <v>0</v>
      </c>
      <c r="N91" s="42">
        <f>$R$91/$K$91*G91</f>
        <v>0</v>
      </c>
      <c r="O91" s="42">
        <f>$R$91/$K$91*H91</f>
        <v>0</v>
      </c>
      <c r="P91" s="42">
        <f t="shared" ref="P91:P92" si="27">(M91*4)+(N91*9)+(O91*4)</f>
        <v>0</v>
      </c>
      <c r="Q91" s="18">
        <f>VLOOKUP(L91,перечень!$B$3:$C$152,2,FALSE)</f>
        <v>0</v>
      </c>
      <c r="R91" s="17"/>
      <c r="S91" s="16">
        <f>$R$91*J91/$K$91</f>
        <v>0</v>
      </c>
      <c r="T91" s="19">
        <f t="shared" si="25"/>
        <v>0</v>
      </c>
      <c r="U91" s="43">
        <f>SUM(T91)</f>
        <v>0</v>
      </c>
      <c r="V91" s="217"/>
      <c r="W91" s="209"/>
    </row>
    <row r="92" spans="1:23" s="27" customFormat="1" ht="16.5" thickTop="1" thickBot="1" x14ac:dyDescent="0.3">
      <c r="A92" s="172"/>
      <c r="B92" s="187"/>
      <c r="C92" s="14" t="s">
        <v>78</v>
      </c>
      <c r="D92" s="31"/>
      <c r="E92" s="15"/>
      <c r="F92" s="42"/>
      <c r="G92" s="42"/>
      <c r="H92" s="42"/>
      <c r="I92" s="42">
        <f t="shared" si="17"/>
        <v>0</v>
      </c>
      <c r="J92" s="16">
        <v>10</v>
      </c>
      <c r="K92" s="17">
        <v>10</v>
      </c>
      <c r="L92" s="15">
        <v>0</v>
      </c>
      <c r="M92" s="42">
        <f>$R$92/$K$92*F92</f>
        <v>0</v>
      </c>
      <c r="N92" s="42">
        <f>$R$92/$K$92*G92</f>
        <v>0</v>
      </c>
      <c r="O92" s="42">
        <f>$R$92/$K$92*H92</f>
        <v>0</v>
      </c>
      <c r="P92" s="42">
        <f t="shared" si="27"/>
        <v>0</v>
      </c>
      <c r="Q92" s="18">
        <f>VLOOKUP(L92,перечень!$B$3:$C$152,2,FALSE)</f>
        <v>0</v>
      </c>
      <c r="R92" s="17"/>
      <c r="S92" s="16">
        <f>$R$92*J92/$K$92</f>
        <v>0</v>
      </c>
      <c r="T92" s="19">
        <f t="shared" si="25"/>
        <v>0</v>
      </c>
      <c r="U92" s="43">
        <f>SUM(T92)</f>
        <v>0</v>
      </c>
      <c r="V92" s="214"/>
      <c r="W92" s="210"/>
    </row>
    <row r="93" spans="1:23" ht="15.75" thickTop="1" x14ac:dyDescent="0.25"/>
  </sheetData>
  <mergeCells count="228">
    <mergeCell ref="U82:U87"/>
    <mergeCell ref="C82:C87"/>
    <mergeCell ref="F82:F87"/>
    <mergeCell ref="G82:G87"/>
    <mergeCell ref="H82:H87"/>
    <mergeCell ref="I82:I87"/>
    <mergeCell ref="K82:K87"/>
    <mergeCell ref="M88:M90"/>
    <mergeCell ref="N88:N90"/>
    <mergeCell ref="O88:O90"/>
    <mergeCell ref="P88:P90"/>
    <mergeCell ref="R88:R90"/>
    <mergeCell ref="U88:U90"/>
    <mergeCell ref="C88:C90"/>
    <mergeCell ref="F88:F90"/>
    <mergeCell ref="G88:G90"/>
    <mergeCell ref="H88:H90"/>
    <mergeCell ref="I88:I90"/>
    <mergeCell ref="K88:K90"/>
    <mergeCell ref="V76:V92"/>
    <mergeCell ref="W76:W92"/>
    <mergeCell ref="U71:U73"/>
    <mergeCell ref="B76:B92"/>
    <mergeCell ref="C76:C81"/>
    <mergeCell ref="F76:F81"/>
    <mergeCell ref="G76:G81"/>
    <mergeCell ref="H76:H81"/>
    <mergeCell ref="I76:I81"/>
    <mergeCell ref="K76:K81"/>
    <mergeCell ref="M76:M81"/>
    <mergeCell ref="N76:N81"/>
    <mergeCell ref="K71:K73"/>
    <mergeCell ref="M71:M73"/>
    <mergeCell ref="N71:N73"/>
    <mergeCell ref="O71:O73"/>
    <mergeCell ref="P71:P73"/>
    <mergeCell ref="R71:R73"/>
    <mergeCell ref="B59:B75"/>
    <mergeCell ref="M82:M87"/>
    <mergeCell ref="N82:N87"/>
    <mergeCell ref="O82:O87"/>
    <mergeCell ref="P82:P87"/>
    <mergeCell ref="R82:R87"/>
    <mergeCell ref="R65:R70"/>
    <mergeCell ref="U65:U70"/>
    <mergeCell ref="C71:C73"/>
    <mergeCell ref="F71:F73"/>
    <mergeCell ref="G71:G73"/>
    <mergeCell ref="H71:H73"/>
    <mergeCell ref="I71:I73"/>
    <mergeCell ref="O76:O81"/>
    <mergeCell ref="P76:P81"/>
    <mergeCell ref="R76:R81"/>
    <mergeCell ref="U76:U81"/>
    <mergeCell ref="U59:U64"/>
    <mergeCell ref="V59:V75"/>
    <mergeCell ref="W59:W75"/>
    <mergeCell ref="C65:C70"/>
    <mergeCell ref="F65:F70"/>
    <mergeCell ref="G65:G70"/>
    <mergeCell ref="H65:H70"/>
    <mergeCell ref="I65:I70"/>
    <mergeCell ref="K65:K70"/>
    <mergeCell ref="M65:M70"/>
    <mergeCell ref="K59:K64"/>
    <mergeCell ref="M59:M64"/>
    <mergeCell ref="N59:N64"/>
    <mergeCell ref="O59:O64"/>
    <mergeCell ref="P59:P64"/>
    <mergeCell ref="R59:R64"/>
    <mergeCell ref="C59:C64"/>
    <mergeCell ref="F59:F64"/>
    <mergeCell ref="G59:G64"/>
    <mergeCell ref="H59:H64"/>
    <mergeCell ref="I59:I64"/>
    <mergeCell ref="N65:N70"/>
    <mergeCell ref="O65:O70"/>
    <mergeCell ref="P65:P70"/>
    <mergeCell ref="O56:O58"/>
    <mergeCell ref="P56:P58"/>
    <mergeCell ref="R56:R58"/>
    <mergeCell ref="U56:U58"/>
    <mergeCell ref="C56:C58"/>
    <mergeCell ref="F56:F58"/>
    <mergeCell ref="G56:G58"/>
    <mergeCell ref="H56:H58"/>
    <mergeCell ref="I56:I58"/>
    <mergeCell ref="K56:K58"/>
    <mergeCell ref="C45:C50"/>
    <mergeCell ref="F45:F50"/>
    <mergeCell ref="G45:G50"/>
    <mergeCell ref="H45:H50"/>
    <mergeCell ref="I45:I50"/>
    <mergeCell ref="K45:K50"/>
    <mergeCell ref="K51:K53"/>
    <mergeCell ref="M56:M58"/>
    <mergeCell ref="N56:N58"/>
    <mergeCell ref="H51:H53"/>
    <mergeCell ref="I51:I53"/>
    <mergeCell ref="R32:R40"/>
    <mergeCell ref="U32:U40"/>
    <mergeCell ref="U26:U31"/>
    <mergeCell ref="V26:V58"/>
    <mergeCell ref="W26:W58"/>
    <mergeCell ref="N26:N31"/>
    <mergeCell ref="O26:O31"/>
    <mergeCell ref="P26:P31"/>
    <mergeCell ref="R26:R31"/>
    <mergeCell ref="N41:N44"/>
    <mergeCell ref="O41:O44"/>
    <mergeCell ref="P41:P44"/>
    <mergeCell ref="R41:R44"/>
    <mergeCell ref="U41:U44"/>
    <mergeCell ref="N51:N53"/>
    <mergeCell ref="O51:O53"/>
    <mergeCell ref="P51:P53"/>
    <mergeCell ref="R51:R53"/>
    <mergeCell ref="U51:U53"/>
    <mergeCell ref="N45:N50"/>
    <mergeCell ref="O45:O50"/>
    <mergeCell ref="P45:P50"/>
    <mergeCell ref="R45:R50"/>
    <mergeCell ref="U45:U50"/>
    <mergeCell ref="K32:K40"/>
    <mergeCell ref="K26:K31"/>
    <mergeCell ref="M26:M31"/>
    <mergeCell ref="M32:M40"/>
    <mergeCell ref="N32:N40"/>
    <mergeCell ref="O32:O40"/>
    <mergeCell ref="P32:P40"/>
    <mergeCell ref="M41:M44"/>
    <mergeCell ref="M51:M53"/>
    <mergeCell ref="K41:K44"/>
    <mergeCell ref="M45:M50"/>
    <mergeCell ref="B24:B25"/>
    <mergeCell ref="V24:V25"/>
    <mergeCell ref="W24:W25"/>
    <mergeCell ref="B26:B58"/>
    <mergeCell ref="C26:C31"/>
    <mergeCell ref="D26:D31"/>
    <mergeCell ref="F26:F31"/>
    <mergeCell ref="G26:G31"/>
    <mergeCell ref="H26:H31"/>
    <mergeCell ref="I26:I31"/>
    <mergeCell ref="C32:C40"/>
    <mergeCell ref="D32:D40"/>
    <mergeCell ref="F32:F40"/>
    <mergeCell ref="G32:G40"/>
    <mergeCell ref="H32:H40"/>
    <mergeCell ref="I32:I40"/>
    <mergeCell ref="C41:C44"/>
    <mergeCell ref="F41:F44"/>
    <mergeCell ref="G41:G44"/>
    <mergeCell ref="H41:H44"/>
    <mergeCell ref="I41:I44"/>
    <mergeCell ref="C51:C53"/>
    <mergeCell ref="F51:F53"/>
    <mergeCell ref="G51:G53"/>
    <mergeCell ref="M19:M21"/>
    <mergeCell ref="N19:N21"/>
    <mergeCell ref="O19:O21"/>
    <mergeCell ref="P19:P21"/>
    <mergeCell ref="R19:R21"/>
    <mergeCell ref="U19:U21"/>
    <mergeCell ref="C19:C21"/>
    <mergeCell ref="F19:F21"/>
    <mergeCell ref="G19:G21"/>
    <mergeCell ref="H19:H21"/>
    <mergeCell ref="I19:I21"/>
    <mergeCell ref="K19:K21"/>
    <mergeCell ref="P11:P16"/>
    <mergeCell ref="R11:R16"/>
    <mergeCell ref="U11:U16"/>
    <mergeCell ref="U5:U10"/>
    <mergeCell ref="V5:V23"/>
    <mergeCell ref="W5:W23"/>
    <mergeCell ref="N5:N10"/>
    <mergeCell ref="O5:O10"/>
    <mergeCell ref="P5:P10"/>
    <mergeCell ref="R5:R10"/>
    <mergeCell ref="A5:A92"/>
    <mergeCell ref="B5:B23"/>
    <mergeCell ref="C5:C10"/>
    <mergeCell ref="D5:D10"/>
    <mergeCell ref="F5:F10"/>
    <mergeCell ref="G5:G10"/>
    <mergeCell ref="H5:H10"/>
    <mergeCell ref="I5:I10"/>
    <mergeCell ref="M3:M4"/>
    <mergeCell ref="B3:C3"/>
    <mergeCell ref="D3:D4"/>
    <mergeCell ref="F3:F4"/>
    <mergeCell ref="G3:G4"/>
    <mergeCell ref="H3:H4"/>
    <mergeCell ref="I3:I4"/>
    <mergeCell ref="C11:C16"/>
    <mergeCell ref="D11:D16"/>
    <mergeCell ref="F11:F16"/>
    <mergeCell ref="G11:G16"/>
    <mergeCell ref="H11:H16"/>
    <mergeCell ref="I11:I16"/>
    <mergeCell ref="K11:K16"/>
    <mergeCell ref="K5:K10"/>
    <mergeCell ref="M5:M10"/>
    <mergeCell ref="D41:D44"/>
    <mergeCell ref="D45:D50"/>
    <mergeCell ref="D51:D53"/>
    <mergeCell ref="E1:K1"/>
    <mergeCell ref="L1:S1"/>
    <mergeCell ref="V1:W1"/>
    <mergeCell ref="E2:E4"/>
    <mergeCell ref="F2:I2"/>
    <mergeCell ref="L2:L4"/>
    <mergeCell ref="M2:P2"/>
    <mergeCell ref="Q2:S2"/>
    <mergeCell ref="J3:J4"/>
    <mergeCell ref="K3:K4"/>
    <mergeCell ref="T3:T4"/>
    <mergeCell ref="U3:U4"/>
    <mergeCell ref="N3:N4"/>
    <mergeCell ref="O3:O4"/>
    <mergeCell ref="Q3:Q4"/>
    <mergeCell ref="R3:R4"/>
    <mergeCell ref="S3:S4"/>
    <mergeCell ref="P3:P4"/>
    <mergeCell ref="M11:M16"/>
    <mergeCell ref="N11:N16"/>
    <mergeCell ref="O11:O1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topLeftCell="A19" zoomScale="59" zoomScaleNormal="59" workbookViewId="0">
      <selection activeCell="R44" sqref="R44:R49"/>
    </sheetView>
  </sheetViews>
  <sheetFormatPr defaultRowHeight="15" x14ac:dyDescent="0.25"/>
  <cols>
    <col min="2" max="2" width="17.140625" customWidth="1"/>
    <col min="3" max="3" width="18.85546875" customWidth="1"/>
    <col min="4" max="4" width="16.5703125" customWidth="1"/>
    <col min="5" max="5" width="25.5703125" customWidth="1"/>
    <col min="12" max="12" width="23.5703125" customWidth="1"/>
    <col min="17" max="17" width="15.85546875" customWidth="1"/>
    <col min="19" max="19" width="10.85546875" customWidth="1"/>
    <col min="20" max="20" width="15.7109375" customWidth="1"/>
    <col min="21" max="21" width="14.140625" customWidth="1"/>
    <col min="22" max="23" width="16.140625" customWidth="1"/>
  </cols>
  <sheetData>
    <row r="1" spans="1:23" s="27" customFormat="1" ht="16.5" thickTop="1" thickBot="1" x14ac:dyDescent="0.3">
      <c r="E1" s="227" t="s">
        <v>84</v>
      </c>
      <c r="F1" s="228"/>
      <c r="G1" s="228"/>
      <c r="H1" s="228"/>
      <c r="I1" s="228"/>
      <c r="J1" s="228"/>
      <c r="K1" s="229"/>
      <c r="L1" s="227" t="s">
        <v>196</v>
      </c>
      <c r="M1" s="228"/>
      <c r="N1" s="228"/>
      <c r="O1" s="228"/>
      <c r="P1" s="228"/>
      <c r="Q1" s="228"/>
      <c r="R1" s="228"/>
      <c r="S1" s="229"/>
      <c r="V1" s="224" t="s">
        <v>200</v>
      </c>
      <c r="W1" s="225"/>
    </row>
    <row r="2" spans="1:23" s="27" customFormat="1" ht="30.75" thickTop="1" x14ac:dyDescent="0.25">
      <c r="D2" s="39" t="s">
        <v>84</v>
      </c>
      <c r="E2" s="230" t="s">
        <v>22</v>
      </c>
      <c r="F2" s="164" t="s">
        <v>195</v>
      </c>
      <c r="G2" s="165"/>
      <c r="H2" s="165"/>
      <c r="I2" s="226"/>
      <c r="J2" s="40"/>
      <c r="K2" s="41"/>
      <c r="L2" s="235" t="s">
        <v>75</v>
      </c>
      <c r="M2" s="164" t="s">
        <v>195</v>
      </c>
      <c r="N2" s="165"/>
      <c r="O2" s="165"/>
      <c r="P2" s="165"/>
      <c r="Q2" s="236" t="s">
        <v>199</v>
      </c>
      <c r="R2" s="237"/>
      <c r="S2" s="238"/>
      <c r="V2" s="45" t="s">
        <v>201</v>
      </c>
      <c r="W2" s="46" t="s">
        <v>198</v>
      </c>
    </row>
    <row r="3" spans="1:23" s="27" customFormat="1" ht="15.75" thickBot="1" x14ac:dyDescent="0.3">
      <c r="A3" s="1"/>
      <c r="B3" s="157" t="s">
        <v>85</v>
      </c>
      <c r="C3" s="157"/>
      <c r="D3" s="169" t="s">
        <v>93</v>
      </c>
      <c r="E3" s="231"/>
      <c r="F3" s="233" t="s">
        <v>191</v>
      </c>
      <c r="G3" s="233" t="s">
        <v>192</v>
      </c>
      <c r="H3" s="233" t="s">
        <v>193</v>
      </c>
      <c r="I3" s="211" t="s">
        <v>194</v>
      </c>
      <c r="J3" s="193" t="s">
        <v>74</v>
      </c>
      <c r="K3" s="205" t="s">
        <v>88</v>
      </c>
      <c r="L3" s="167"/>
      <c r="M3" s="211" t="s">
        <v>191</v>
      </c>
      <c r="N3" s="211" t="s">
        <v>192</v>
      </c>
      <c r="O3" s="211" t="s">
        <v>193</v>
      </c>
      <c r="P3" s="211" t="s">
        <v>194</v>
      </c>
      <c r="Q3" s="195" t="s">
        <v>86</v>
      </c>
      <c r="R3" s="205" t="s">
        <v>76</v>
      </c>
      <c r="S3" s="193" t="s">
        <v>89</v>
      </c>
      <c r="T3" s="195" t="s">
        <v>87</v>
      </c>
      <c r="U3" s="197" t="s">
        <v>77</v>
      </c>
      <c r="V3" s="47">
        <f>V5+V24+V26+V58+V75</f>
        <v>155.44373333333334</v>
      </c>
      <c r="W3" s="50">
        <f>W5+W24+W26+W58+W75</f>
        <v>1639.4493333333332</v>
      </c>
    </row>
    <row r="4" spans="1:23" s="27" customFormat="1" ht="46.5" thickTop="1" thickBot="1" x14ac:dyDescent="0.3">
      <c r="A4" s="36" t="s">
        <v>94</v>
      </c>
      <c r="B4" s="35" t="s">
        <v>21</v>
      </c>
      <c r="C4" s="37" t="s">
        <v>2</v>
      </c>
      <c r="D4" s="156"/>
      <c r="E4" s="232"/>
      <c r="F4" s="234"/>
      <c r="G4" s="234"/>
      <c r="H4" s="234"/>
      <c r="I4" s="212"/>
      <c r="J4" s="239"/>
      <c r="K4" s="206"/>
      <c r="L4" s="168"/>
      <c r="M4" s="212"/>
      <c r="N4" s="212"/>
      <c r="O4" s="212"/>
      <c r="P4" s="212"/>
      <c r="Q4" s="196"/>
      <c r="R4" s="207"/>
      <c r="S4" s="194"/>
      <c r="T4" s="196"/>
      <c r="U4" s="198"/>
      <c r="V4" s="38" t="s">
        <v>190</v>
      </c>
      <c r="W4" s="44" t="s">
        <v>197</v>
      </c>
    </row>
    <row r="5" spans="1:23" s="27" customFormat="1" ht="15.75" customHeight="1" thickTop="1" x14ac:dyDescent="0.25">
      <c r="A5" s="170" t="s">
        <v>95</v>
      </c>
      <c r="B5" s="185" t="s">
        <v>7</v>
      </c>
      <c r="C5" s="179" t="s">
        <v>352</v>
      </c>
      <c r="D5" s="154" t="s">
        <v>460</v>
      </c>
      <c r="E5" s="2" t="s">
        <v>152</v>
      </c>
      <c r="F5" s="166">
        <v>8.4</v>
      </c>
      <c r="G5" s="166">
        <v>11.5</v>
      </c>
      <c r="H5" s="166">
        <v>38.799999999999997</v>
      </c>
      <c r="I5" s="166">
        <v>120</v>
      </c>
      <c r="J5" s="3">
        <v>50</v>
      </c>
      <c r="K5" s="161">
        <v>200</v>
      </c>
      <c r="L5" s="2" t="s">
        <v>152</v>
      </c>
      <c r="M5" s="166">
        <f>$R$5/$K$5*F5</f>
        <v>8.4</v>
      </c>
      <c r="N5" s="166">
        <f>$R$5/$K$5*G5</f>
        <v>11.5</v>
      </c>
      <c r="O5" s="166">
        <f>$R$5/$K$5*H5</f>
        <v>38.799999999999997</v>
      </c>
      <c r="P5" s="166">
        <f>(M5*4)+(N5*9)+(O5*4)</f>
        <v>292.29999999999995</v>
      </c>
      <c r="Q5" s="4">
        <f>VLOOKUP(L5,перечень!$B$3:$C$152,2,FALSE)</f>
        <v>48</v>
      </c>
      <c r="R5" s="161">
        <v>200</v>
      </c>
      <c r="S5" s="3">
        <f t="shared" ref="S5:S10" si="0">$R$5*J5/$K$5</f>
        <v>50</v>
      </c>
      <c r="T5" s="5">
        <f>Q5/1000*S5</f>
        <v>2.4</v>
      </c>
      <c r="U5" s="202">
        <f>SUM(T5:T10)</f>
        <v>12.003399999999999</v>
      </c>
      <c r="V5" s="213">
        <f>SUM(U5:U23)</f>
        <v>55.985399999999998</v>
      </c>
      <c r="W5" s="208">
        <f>SUM(P5:P23)</f>
        <v>700.83799999999997</v>
      </c>
    </row>
    <row r="6" spans="1:23" s="27" customFormat="1" x14ac:dyDescent="0.25">
      <c r="A6" s="171"/>
      <c r="B6" s="186"/>
      <c r="C6" s="180"/>
      <c r="D6" s="155"/>
      <c r="E6" s="6" t="s">
        <v>117</v>
      </c>
      <c r="F6" s="167"/>
      <c r="G6" s="167"/>
      <c r="H6" s="167"/>
      <c r="I6" s="167"/>
      <c r="J6" s="7">
        <v>104</v>
      </c>
      <c r="K6" s="162"/>
      <c r="L6" s="6" t="s">
        <v>117</v>
      </c>
      <c r="M6" s="167"/>
      <c r="N6" s="167"/>
      <c r="O6" s="167"/>
      <c r="P6" s="167"/>
      <c r="Q6" s="8">
        <f>VLOOKUP(L6,перечень!$B$3:$C$152,2,FALSE)</f>
        <v>61.85</v>
      </c>
      <c r="R6" s="162"/>
      <c r="S6" s="7">
        <f t="shared" si="0"/>
        <v>104</v>
      </c>
      <c r="T6" s="9">
        <f t="shared" ref="T6:T16" si="1">Q6/1000*S6</f>
        <v>6.4324000000000003</v>
      </c>
      <c r="U6" s="203"/>
      <c r="V6" s="217"/>
      <c r="W6" s="209"/>
    </row>
    <row r="7" spans="1:23" s="27" customFormat="1" x14ac:dyDescent="0.25">
      <c r="A7" s="171"/>
      <c r="B7" s="186"/>
      <c r="C7" s="180"/>
      <c r="D7" s="155"/>
      <c r="E7" s="6" t="s">
        <v>138</v>
      </c>
      <c r="F7" s="167"/>
      <c r="G7" s="167"/>
      <c r="H7" s="167"/>
      <c r="I7" s="167"/>
      <c r="J7" s="7">
        <v>10</v>
      </c>
      <c r="K7" s="162"/>
      <c r="L7" s="6" t="s">
        <v>138</v>
      </c>
      <c r="M7" s="167"/>
      <c r="N7" s="167"/>
      <c r="O7" s="167"/>
      <c r="P7" s="167"/>
      <c r="Q7" s="8">
        <f>VLOOKUP(L7,перечень!$B$3:$C$152,2,FALSE)</f>
        <v>95</v>
      </c>
      <c r="R7" s="162"/>
      <c r="S7" s="7">
        <f t="shared" si="0"/>
        <v>10</v>
      </c>
      <c r="T7" s="9">
        <f t="shared" si="1"/>
        <v>0.95</v>
      </c>
      <c r="U7" s="203"/>
      <c r="V7" s="217"/>
      <c r="W7" s="209"/>
    </row>
    <row r="8" spans="1:23" s="27" customFormat="1" x14ac:dyDescent="0.25">
      <c r="A8" s="171"/>
      <c r="B8" s="186"/>
      <c r="C8" s="180"/>
      <c r="D8" s="155"/>
      <c r="E8" s="6" t="s">
        <v>123</v>
      </c>
      <c r="F8" s="167"/>
      <c r="G8" s="167"/>
      <c r="H8" s="167"/>
      <c r="I8" s="167"/>
      <c r="J8" s="7">
        <v>3</v>
      </c>
      <c r="K8" s="162"/>
      <c r="L8" s="6" t="s">
        <v>123</v>
      </c>
      <c r="M8" s="167"/>
      <c r="N8" s="167"/>
      <c r="O8" s="167"/>
      <c r="P8" s="167"/>
      <c r="Q8" s="8">
        <f>VLOOKUP(L8,перечень!$B$3:$C$152,2,FALSE)</f>
        <v>735</v>
      </c>
      <c r="R8" s="162"/>
      <c r="S8" s="7">
        <f t="shared" si="0"/>
        <v>3</v>
      </c>
      <c r="T8" s="9">
        <f t="shared" si="1"/>
        <v>2.2050000000000001</v>
      </c>
      <c r="U8" s="203"/>
      <c r="V8" s="217"/>
      <c r="W8" s="209"/>
    </row>
    <row r="9" spans="1:23" s="27" customFormat="1" x14ac:dyDescent="0.25">
      <c r="A9" s="171"/>
      <c r="B9" s="186"/>
      <c r="C9" s="180"/>
      <c r="D9" s="155"/>
      <c r="E9" s="6" t="s">
        <v>137</v>
      </c>
      <c r="F9" s="167"/>
      <c r="G9" s="167"/>
      <c r="H9" s="167"/>
      <c r="I9" s="167"/>
      <c r="J9" s="7">
        <v>1</v>
      </c>
      <c r="K9" s="162"/>
      <c r="L9" s="6" t="s">
        <v>137</v>
      </c>
      <c r="M9" s="167"/>
      <c r="N9" s="167"/>
      <c r="O9" s="167"/>
      <c r="P9" s="167"/>
      <c r="Q9" s="8">
        <f>VLOOKUP(L9,перечень!$B$3:$C$152,2,FALSE)</f>
        <v>16</v>
      </c>
      <c r="R9" s="162"/>
      <c r="S9" s="7">
        <f t="shared" si="0"/>
        <v>1</v>
      </c>
      <c r="T9" s="9">
        <f t="shared" si="1"/>
        <v>1.6E-2</v>
      </c>
      <c r="U9" s="203"/>
      <c r="V9" s="217"/>
      <c r="W9" s="209"/>
    </row>
    <row r="10" spans="1:23" s="27" customFormat="1" ht="15.75" thickBot="1" x14ac:dyDescent="0.3">
      <c r="A10" s="171"/>
      <c r="B10" s="186"/>
      <c r="C10" s="181"/>
      <c r="D10" s="156"/>
      <c r="E10" s="10"/>
      <c r="F10" s="168"/>
      <c r="G10" s="168"/>
      <c r="H10" s="168"/>
      <c r="I10" s="168"/>
      <c r="J10" s="11"/>
      <c r="K10" s="163"/>
      <c r="L10" s="6">
        <v>0</v>
      </c>
      <c r="M10" s="168"/>
      <c r="N10" s="168"/>
      <c r="O10" s="168"/>
      <c r="P10" s="168"/>
      <c r="Q10" s="12">
        <f>VLOOKUP(L10,перечень!$B$3:$C$152,2,FALSE)</f>
        <v>0</v>
      </c>
      <c r="R10" s="163"/>
      <c r="S10" s="11">
        <f t="shared" si="0"/>
        <v>0</v>
      </c>
      <c r="T10" s="13">
        <f t="shared" si="1"/>
        <v>0</v>
      </c>
      <c r="U10" s="204"/>
      <c r="V10" s="217"/>
      <c r="W10" s="209"/>
    </row>
    <row r="11" spans="1:23" s="27" customFormat="1" ht="15.75" thickTop="1" x14ac:dyDescent="0.25">
      <c r="A11" s="171"/>
      <c r="B11" s="186"/>
      <c r="C11" s="179" t="s">
        <v>212</v>
      </c>
      <c r="D11" s="154" t="s">
        <v>418</v>
      </c>
      <c r="E11" s="2" t="s">
        <v>213</v>
      </c>
      <c r="F11" s="166">
        <v>3.8</v>
      </c>
      <c r="G11" s="166">
        <v>3.5</v>
      </c>
      <c r="H11" s="166">
        <v>11.1</v>
      </c>
      <c r="I11" s="166">
        <f>(F11*4)+(G11*9)+(H11*4)</f>
        <v>91.1</v>
      </c>
      <c r="J11" s="3">
        <v>5</v>
      </c>
      <c r="K11" s="161">
        <v>200</v>
      </c>
      <c r="L11" s="6" t="s">
        <v>142</v>
      </c>
      <c r="M11" s="166">
        <f>$R$11/$K$11*F11</f>
        <v>3.8</v>
      </c>
      <c r="N11" s="166">
        <f>$R$11/$K$11*G11</f>
        <v>3.5</v>
      </c>
      <c r="O11" s="166">
        <f>$R$11/$K$11*H11</f>
        <v>11.1</v>
      </c>
      <c r="P11" s="166">
        <f>(M11*4)+(N11*9)+(O11*4)</f>
        <v>91.1</v>
      </c>
      <c r="Q11" s="4">
        <f>VLOOKUP(L11,перечень!$B$3:$C$152,2,FALSE)</f>
        <v>650</v>
      </c>
      <c r="R11" s="161">
        <v>200</v>
      </c>
      <c r="S11" s="3">
        <f t="shared" ref="S11:S16" si="2">$R$11*J11/$K$11</f>
        <v>5</v>
      </c>
      <c r="T11" s="5">
        <f>Q11/1000*S11</f>
        <v>3.25</v>
      </c>
      <c r="U11" s="202">
        <f>SUM(T11:T16)</f>
        <v>10.100000000000001</v>
      </c>
      <c r="V11" s="217"/>
      <c r="W11" s="209"/>
    </row>
    <row r="12" spans="1:23" s="27" customFormat="1" x14ac:dyDescent="0.25">
      <c r="A12" s="171"/>
      <c r="B12" s="186"/>
      <c r="C12" s="180"/>
      <c r="D12" s="155"/>
      <c r="E12" s="6" t="s">
        <v>117</v>
      </c>
      <c r="F12" s="167"/>
      <c r="G12" s="167"/>
      <c r="H12" s="167"/>
      <c r="I12" s="167"/>
      <c r="J12" s="7">
        <v>100</v>
      </c>
      <c r="K12" s="162"/>
      <c r="L12" s="6" t="s">
        <v>117</v>
      </c>
      <c r="M12" s="167"/>
      <c r="N12" s="167"/>
      <c r="O12" s="167"/>
      <c r="P12" s="167"/>
      <c r="Q12" s="8">
        <f>VLOOKUP(L12,перечень!$B$3:$C$152,2,FALSE)</f>
        <v>61.85</v>
      </c>
      <c r="R12" s="162"/>
      <c r="S12" s="7">
        <f t="shared" si="2"/>
        <v>100</v>
      </c>
      <c r="T12" s="9">
        <f t="shared" si="1"/>
        <v>6.1850000000000005</v>
      </c>
      <c r="U12" s="203"/>
      <c r="V12" s="217"/>
      <c r="W12" s="209"/>
    </row>
    <row r="13" spans="1:23" s="27" customFormat="1" x14ac:dyDescent="0.25">
      <c r="A13" s="171"/>
      <c r="B13" s="186"/>
      <c r="C13" s="180"/>
      <c r="D13" s="155"/>
      <c r="E13" s="6" t="s">
        <v>214</v>
      </c>
      <c r="F13" s="167"/>
      <c r="G13" s="167"/>
      <c r="H13" s="167"/>
      <c r="I13" s="167"/>
      <c r="J13" s="7">
        <v>7</v>
      </c>
      <c r="K13" s="162"/>
      <c r="L13" s="6" t="s">
        <v>138</v>
      </c>
      <c r="M13" s="167"/>
      <c r="N13" s="167"/>
      <c r="O13" s="167"/>
      <c r="P13" s="167"/>
      <c r="Q13" s="8">
        <f>VLOOKUP(L13,перечень!$B$3:$C$152,2,FALSE)</f>
        <v>95</v>
      </c>
      <c r="R13" s="162"/>
      <c r="S13" s="7">
        <f t="shared" si="2"/>
        <v>7</v>
      </c>
      <c r="T13" s="9">
        <f t="shared" si="1"/>
        <v>0.66500000000000004</v>
      </c>
      <c r="U13" s="203"/>
      <c r="V13" s="217"/>
      <c r="W13" s="209"/>
    </row>
    <row r="14" spans="1:23" s="27" customFormat="1" x14ac:dyDescent="0.25">
      <c r="A14" s="171"/>
      <c r="B14" s="186"/>
      <c r="C14" s="180"/>
      <c r="D14" s="155"/>
      <c r="E14" s="6"/>
      <c r="F14" s="167"/>
      <c r="G14" s="167"/>
      <c r="H14" s="167"/>
      <c r="I14" s="167"/>
      <c r="J14" s="7">
        <v>0</v>
      </c>
      <c r="K14" s="162"/>
      <c r="L14" s="6">
        <v>0</v>
      </c>
      <c r="M14" s="167"/>
      <c r="N14" s="167"/>
      <c r="O14" s="167"/>
      <c r="P14" s="167"/>
      <c r="Q14" s="8">
        <f>VLOOKUP(L14,перечень!$B$3:$C$152,2,FALSE)</f>
        <v>0</v>
      </c>
      <c r="R14" s="162"/>
      <c r="S14" s="7">
        <f t="shared" si="2"/>
        <v>0</v>
      </c>
      <c r="T14" s="9">
        <f t="shared" si="1"/>
        <v>0</v>
      </c>
      <c r="U14" s="203"/>
      <c r="V14" s="217"/>
      <c r="W14" s="209"/>
    </row>
    <row r="15" spans="1:23" s="27" customFormat="1" x14ac:dyDescent="0.25">
      <c r="A15" s="171"/>
      <c r="B15" s="186"/>
      <c r="C15" s="180"/>
      <c r="D15" s="155"/>
      <c r="E15" s="6"/>
      <c r="F15" s="167"/>
      <c r="G15" s="167"/>
      <c r="H15" s="167"/>
      <c r="I15" s="167"/>
      <c r="J15" s="7">
        <v>0</v>
      </c>
      <c r="K15" s="162"/>
      <c r="L15" s="6">
        <v>0</v>
      </c>
      <c r="M15" s="167"/>
      <c r="N15" s="167"/>
      <c r="O15" s="167"/>
      <c r="P15" s="167"/>
      <c r="Q15" s="8">
        <f>VLOOKUP(L15,перечень!$B$3:$C$152,2,FALSE)</f>
        <v>0</v>
      </c>
      <c r="R15" s="162"/>
      <c r="S15" s="7">
        <f t="shared" si="2"/>
        <v>0</v>
      </c>
      <c r="T15" s="9">
        <f t="shared" si="1"/>
        <v>0</v>
      </c>
      <c r="U15" s="203"/>
      <c r="V15" s="217"/>
      <c r="W15" s="209"/>
    </row>
    <row r="16" spans="1:23" s="27" customFormat="1" ht="15.75" thickBot="1" x14ac:dyDescent="0.3">
      <c r="A16" s="171"/>
      <c r="B16" s="186"/>
      <c r="C16" s="181"/>
      <c r="D16" s="156"/>
      <c r="E16" s="10"/>
      <c r="F16" s="168"/>
      <c r="G16" s="168"/>
      <c r="H16" s="168"/>
      <c r="I16" s="168"/>
      <c r="J16" s="11">
        <v>0</v>
      </c>
      <c r="K16" s="163"/>
      <c r="L16" s="10">
        <v>0</v>
      </c>
      <c r="M16" s="168"/>
      <c r="N16" s="168"/>
      <c r="O16" s="168"/>
      <c r="P16" s="168"/>
      <c r="Q16" s="12">
        <f>VLOOKUP(L16,перечень!$B$3:$C$152,2,FALSE)</f>
        <v>0</v>
      </c>
      <c r="R16" s="163"/>
      <c r="S16" s="11">
        <f t="shared" si="2"/>
        <v>0</v>
      </c>
      <c r="T16" s="13">
        <f t="shared" si="1"/>
        <v>0</v>
      </c>
      <c r="U16" s="204"/>
      <c r="V16" s="217"/>
      <c r="W16" s="209"/>
    </row>
    <row r="17" spans="1:23" s="27" customFormat="1" ht="61.5" thickTop="1" thickBot="1" x14ac:dyDescent="0.3">
      <c r="A17" s="171"/>
      <c r="B17" s="186"/>
      <c r="C17" s="53" t="s">
        <v>215</v>
      </c>
      <c r="D17" s="54" t="s">
        <v>442</v>
      </c>
      <c r="E17" s="96" t="s">
        <v>123</v>
      </c>
      <c r="F17" s="42">
        <v>0.1</v>
      </c>
      <c r="G17" s="42">
        <v>7.2</v>
      </c>
      <c r="H17" s="42">
        <v>0.1</v>
      </c>
      <c r="I17" s="42">
        <f>(F17*4)+(G17*9)+(H17*4)</f>
        <v>65.600000000000009</v>
      </c>
      <c r="J17" s="98">
        <v>10</v>
      </c>
      <c r="K17" s="17">
        <v>10</v>
      </c>
      <c r="L17" s="99" t="s">
        <v>123</v>
      </c>
      <c r="M17" s="42">
        <f>$R$17/$K$17*F17</f>
        <v>0.1</v>
      </c>
      <c r="N17" s="42">
        <f>$R$17/$K$17*G17</f>
        <v>7.2</v>
      </c>
      <c r="O17" s="42">
        <f>$R$17/$K$17*H17</f>
        <v>0.1</v>
      </c>
      <c r="P17" s="42">
        <f>(M17*4)+(N17*9)+(O17*4)</f>
        <v>65.600000000000009</v>
      </c>
      <c r="Q17" s="18">
        <f>VLOOKUP(L17,перечень!$B$3:$C$152,2,FALSE)</f>
        <v>735</v>
      </c>
      <c r="R17" s="17">
        <v>10</v>
      </c>
      <c r="S17" s="16">
        <f>$R$17*J17/$K$17</f>
        <v>10</v>
      </c>
      <c r="T17" s="19">
        <f>Q17/1000*S17</f>
        <v>7.35</v>
      </c>
      <c r="U17" s="43">
        <f>SUM(T17)</f>
        <v>7.35</v>
      </c>
      <c r="V17" s="217"/>
      <c r="W17" s="209"/>
    </row>
    <row r="18" spans="1:23" s="27" customFormat="1" ht="31.5" thickTop="1" thickBot="1" x14ac:dyDescent="0.3">
      <c r="A18" s="171"/>
      <c r="B18" s="186"/>
      <c r="C18" s="53" t="s">
        <v>500</v>
      </c>
      <c r="D18" s="31" t="s">
        <v>205</v>
      </c>
      <c r="E18" s="15" t="s">
        <v>501</v>
      </c>
      <c r="F18" s="42">
        <v>0.81</v>
      </c>
      <c r="G18" s="42">
        <v>0.31</v>
      </c>
      <c r="H18" s="42">
        <v>11.54</v>
      </c>
      <c r="I18" s="42">
        <f>(F18*4)+(G18*9)+(H18*4)</f>
        <v>52.19</v>
      </c>
      <c r="J18" s="16">
        <v>100</v>
      </c>
      <c r="K18" s="17">
        <v>100</v>
      </c>
      <c r="L18" s="15" t="s">
        <v>106</v>
      </c>
      <c r="M18" s="42">
        <f>$R$18/$K$18*F18</f>
        <v>0.81</v>
      </c>
      <c r="N18" s="42">
        <f>$R$18/$K$18*G18</f>
        <v>0.31</v>
      </c>
      <c r="O18" s="42">
        <f>$R$18/$K$18*H18</f>
        <v>11.54</v>
      </c>
      <c r="P18" s="42">
        <f t="shared" ref="P18" si="3">(M18*4)+(N18*9)+(O18*4)</f>
        <v>52.19</v>
      </c>
      <c r="Q18" s="18">
        <f>VLOOKUP(L18,перечень!$B$3:$C$152,2,FALSE)</f>
        <v>200</v>
      </c>
      <c r="R18" s="17">
        <v>100</v>
      </c>
      <c r="S18" s="16">
        <f>$R$18*J18/$K$18</f>
        <v>100</v>
      </c>
      <c r="T18" s="19">
        <f t="shared" ref="T18:T83" si="4">Q18/1000*S18</f>
        <v>20</v>
      </c>
      <c r="U18" s="43">
        <f>SUM(T18)</f>
        <v>20</v>
      </c>
      <c r="V18" s="217"/>
      <c r="W18" s="209"/>
    </row>
    <row r="19" spans="1:23" s="27" customFormat="1" ht="15.75" thickTop="1" x14ac:dyDescent="0.25">
      <c r="A19" s="171"/>
      <c r="B19" s="186"/>
      <c r="C19" s="182" t="s">
        <v>78</v>
      </c>
      <c r="D19" s="28"/>
      <c r="E19" s="2"/>
      <c r="F19" s="166"/>
      <c r="G19" s="166"/>
      <c r="H19" s="166"/>
      <c r="I19" s="166">
        <f>(F19*4)+(G19*9)+(H19*4)</f>
        <v>0</v>
      </c>
      <c r="J19" s="3">
        <v>50</v>
      </c>
      <c r="K19" s="161">
        <v>100</v>
      </c>
      <c r="L19" s="2">
        <v>0</v>
      </c>
      <c r="M19" s="166">
        <f>$R$19/$K$19*F19</f>
        <v>0</v>
      </c>
      <c r="N19" s="166">
        <f>$R$19/$K$19*G19</f>
        <v>0</v>
      </c>
      <c r="O19" s="166">
        <f>$R$19/$K$19*H19</f>
        <v>0</v>
      </c>
      <c r="P19" s="166">
        <f>(M19*4)+(N19*9)+(O19*4)</f>
        <v>0</v>
      </c>
      <c r="Q19" s="4">
        <f>VLOOKUP(L19,перечень!$B$3:$C$152,2,FALSE)</f>
        <v>0</v>
      </c>
      <c r="R19" s="161">
        <v>0</v>
      </c>
      <c r="S19" s="3">
        <f>$R$19*J19/$K$19</f>
        <v>0</v>
      </c>
      <c r="T19" s="5">
        <f t="shared" si="4"/>
        <v>0</v>
      </c>
      <c r="U19" s="202">
        <f>SUM(T19:T21)</f>
        <v>0</v>
      </c>
      <c r="V19" s="217"/>
      <c r="W19" s="209"/>
    </row>
    <row r="20" spans="1:23" s="27" customFormat="1" x14ac:dyDescent="0.25">
      <c r="A20" s="171"/>
      <c r="B20" s="186"/>
      <c r="C20" s="183"/>
      <c r="D20" s="29"/>
      <c r="E20" s="6"/>
      <c r="F20" s="167"/>
      <c r="G20" s="167"/>
      <c r="H20" s="167"/>
      <c r="I20" s="167"/>
      <c r="J20" s="7">
        <v>50</v>
      </c>
      <c r="K20" s="162"/>
      <c r="L20" s="6">
        <v>0</v>
      </c>
      <c r="M20" s="167"/>
      <c r="N20" s="167"/>
      <c r="O20" s="167"/>
      <c r="P20" s="167"/>
      <c r="Q20" s="8">
        <f>VLOOKUP(L20,перечень!$B$3:$C$152,2,FALSE)</f>
        <v>0</v>
      </c>
      <c r="R20" s="162"/>
      <c r="S20" s="7">
        <f>$R$19*J20/$K$19</f>
        <v>0</v>
      </c>
      <c r="T20" s="9">
        <f t="shared" si="4"/>
        <v>0</v>
      </c>
      <c r="U20" s="203"/>
      <c r="V20" s="217"/>
      <c r="W20" s="209"/>
    </row>
    <row r="21" spans="1:23" s="27" customFormat="1" ht="15.75" thickBot="1" x14ac:dyDescent="0.3">
      <c r="A21" s="171"/>
      <c r="B21" s="186"/>
      <c r="C21" s="184"/>
      <c r="D21" s="30"/>
      <c r="E21" s="10"/>
      <c r="F21" s="168"/>
      <c r="G21" s="168"/>
      <c r="H21" s="168"/>
      <c r="I21" s="168"/>
      <c r="J21" s="11">
        <v>50</v>
      </c>
      <c r="K21" s="163"/>
      <c r="L21" s="10">
        <v>0</v>
      </c>
      <c r="M21" s="168"/>
      <c r="N21" s="168"/>
      <c r="O21" s="168"/>
      <c r="P21" s="168"/>
      <c r="Q21" s="12">
        <f>VLOOKUP(L21,перечень!$B$3:$C$152,2,FALSE)</f>
        <v>0</v>
      </c>
      <c r="R21" s="163"/>
      <c r="S21" s="11">
        <f>$R$19*J21/$K$19</f>
        <v>0</v>
      </c>
      <c r="T21" s="13">
        <f t="shared" si="4"/>
        <v>0</v>
      </c>
      <c r="U21" s="204"/>
      <c r="V21" s="217"/>
      <c r="W21" s="209"/>
    </row>
    <row r="22" spans="1:23" s="27" customFormat="1" ht="16.5" thickTop="1" thickBot="1" x14ac:dyDescent="0.3">
      <c r="A22" s="171"/>
      <c r="B22" s="186"/>
      <c r="C22" s="14" t="s">
        <v>204</v>
      </c>
      <c r="D22" s="31" t="s">
        <v>205</v>
      </c>
      <c r="E22" s="15" t="s">
        <v>204</v>
      </c>
      <c r="F22" s="42">
        <v>8.1</v>
      </c>
      <c r="G22" s="42">
        <v>3.4</v>
      </c>
      <c r="H22" s="42">
        <v>42.2</v>
      </c>
      <c r="I22" s="42">
        <f>(F22*4)+(G22*9)+(H22*4)</f>
        <v>231.8</v>
      </c>
      <c r="J22" s="16">
        <v>100</v>
      </c>
      <c r="K22" s="17">
        <v>100</v>
      </c>
      <c r="L22" s="6" t="s">
        <v>125</v>
      </c>
      <c r="M22" s="42">
        <f>$R$22/$K$22*F22</f>
        <v>2.9159999999999999</v>
      </c>
      <c r="N22" s="42">
        <f>$R$22/$K$22*G22</f>
        <v>1.224</v>
      </c>
      <c r="O22" s="42">
        <f>$R$22/$K$22*H22</f>
        <v>15.192</v>
      </c>
      <c r="P22" s="42">
        <f>(M22*4)+(N22*9)+(O22*4)</f>
        <v>83.448000000000008</v>
      </c>
      <c r="Q22" s="18">
        <f>VLOOKUP(L22,перечень!$B$3:$C$152,2,FALSE)</f>
        <v>88</v>
      </c>
      <c r="R22" s="17">
        <v>36</v>
      </c>
      <c r="S22" s="16">
        <f>$R$22*J22/$K$22</f>
        <v>36</v>
      </c>
      <c r="T22" s="19">
        <f t="shared" si="4"/>
        <v>3.1679999999999997</v>
      </c>
      <c r="U22" s="43">
        <f>SUM(T22)</f>
        <v>3.1679999999999997</v>
      </c>
      <c r="V22" s="217"/>
      <c r="W22" s="209"/>
    </row>
    <row r="23" spans="1:23" s="27" customFormat="1" ht="16.5" thickTop="1" thickBot="1" x14ac:dyDescent="0.3">
      <c r="A23" s="171"/>
      <c r="B23" s="187"/>
      <c r="C23" s="14" t="s">
        <v>124</v>
      </c>
      <c r="D23" s="31" t="s">
        <v>205</v>
      </c>
      <c r="E23" s="15" t="s">
        <v>206</v>
      </c>
      <c r="F23" s="42">
        <v>6.6</v>
      </c>
      <c r="G23" s="42">
        <v>5.2</v>
      </c>
      <c r="H23" s="42">
        <v>39.799999999999997</v>
      </c>
      <c r="I23" s="42">
        <f>(F23*4)+(G23*9)+(H23*4)</f>
        <v>232.39999999999998</v>
      </c>
      <c r="J23" s="16">
        <v>100</v>
      </c>
      <c r="K23" s="17">
        <v>100</v>
      </c>
      <c r="L23" s="15" t="s">
        <v>124</v>
      </c>
      <c r="M23" s="42">
        <f>$R$23/$K$23*F23</f>
        <v>3.3</v>
      </c>
      <c r="N23" s="42">
        <f>$R$23/$K$23*G23</f>
        <v>2.6</v>
      </c>
      <c r="O23" s="42">
        <f>$R$23/$K$23*H23</f>
        <v>19.899999999999999</v>
      </c>
      <c r="P23" s="42">
        <f>(M23*4)+(N23*9)+(O23*4)</f>
        <v>116.19999999999999</v>
      </c>
      <c r="Q23" s="18">
        <f>VLOOKUP(L23,перечень!$B$3:$C$152,2,FALSE)</f>
        <v>67.28</v>
      </c>
      <c r="R23" s="17">
        <v>50</v>
      </c>
      <c r="S23" s="16">
        <f>$R$23*J23/$K$23</f>
        <v>50</v>
      </c>
      <c r="T23" s="19">
        <f t="shared" si="4"/>
        <v>3.3640000000000003</v>
      </c>
      <c r="U23" s="43">
        <f t="shared" ref="U23:U25" si="5">SUM(T23)</f>
        <v>3.3640000000000003</v>
      </c>
      <c r="V23" s="214"/>
      <c r="W23" s="210"/>
    </row>
    <row r="24" spans="1:23" s="27" customFormat="1" ht="16.5" thickTop="1" thickBot="1" x14ac:dyDescent="0.3">
      <c r="A24" s="171"/>
      <c r="B24" s="188" t="s">
        <v>80</v>
      </c>
      <c r="C24" s="14" t="s">
        <v>299</v>
      </c>
      <c r="D24" s="31" t="s">
        <v>205</v>
      </c>
      <c r="E24" s="15" t="s">
        <v>298</v>
      </c>
      <c r="F24" s="42">
        <v>0</v>
      </c>
      <c r="G24" s="42">
        <v>0</v>
      </c>
      <c r="H24" s="42">
        <v>0</v>
      </c>
      <c r="I24" s="42">
        <f>(F24*4)+(G24*9)+(H24*4)</f>
        <v>0</v>
      </c>
      <c r="J24" s="16">
        <v>100</v>
      </c>
      <c r="K24" s="17">
        <v>100</v>
      </c>
      <c r="L24" s="15" t="s">
        <v>298</v>
      </c>
      <c r="M24" s="42">
        <f>$R$24/$K$24*F24</f>
        <v>0</v>
      </c>
      <c r="N24" s="42">
        <f>$R$24/$K$24*G24</f>
        <v>0</v>
      </c>
      <c r="O24" s="42">
        <f>$R$24/$K$24*H24</f>
        <v>0</v>
      </c>
      <c r="P24" s="42">
        <f>(M24*4)+(N24*9)+(O24*4)</f>
        <v>0</v>
      </c>
      <c r="Q24" s="18">
        <f>VLOOKUP(L24,перечень!$B$3:$C$152,2,FALSE)</f>
        <v>14.76</v>
      </c>
      <c r="R24" s="17">
        <v>200</v>
      </c>
      <c r="S24" s="16">
        <f>$R$24*J24/$K$24</f>
        <v>200</v>
      </c>
      <c r="T24" s="19">
        <f t="shared" si="4"/>
        <v>2.952</v>
      </c>
      <c r="U24" s="43">
        <f t="shared" si="5"/>
        <v>2.952</v>
      </c>
      <c r="V24" s="213">
        <f>SUM(U24:U25)</f>
        <v>2.952</v>
      </c>
      <c r="W24" s="208">
        <f>SUM(P24:P25)</f>
        <v>0</v>
      </c>
    </row>
    <row r="25" spans="1:23" s="27" customFormat="1" ht="16.5" thickTop="1" thickBot="1" x14ac:dyDescent="0.3">
      <c r="A25" s="171"/>
      <c r="B25" s="189"/>
      <c r="C25" s="14" t="s">
        <v>4</v>
      </c>
      <c r="D25" s="31"/>
      <c r="E25" s="15"/>
      <c r="F25" s="42"/>
      <c r="G25" s="42"/>
      <c r="H25" s="42"/>
      <c r="I25" s="42">
        <f>(F25*4)+(G25*9)+(H25*4)</f>
        <v>0</v>
      </c>
      <c r="J25" s="16">
        <v>50</v>
      </c>
      <c r="K25" s="17">
        <v>50</v>
      </c>
      <c r="L25" s="15">
        <v>0</v>
      </c>
      <c r="M25" s="42">
        <f>$R$25/$K$25*F25</f>
        <v>0</v>
      </c>
      <c r="N25" s="42">
        <f>$R$25/$K$25*G25</f>
        <v>0</v>
      </c>
      <c r="O25" s="42">
        <f>$R$25/$K$25*H25</f>
        <v>0</v>
      </c>
      <c r="P25" s="42">
        <f>(M25*4)+(N25*9)+(O25*4)</f>
        <v>0</v>
      </c>
      <c r="Q25" s="18">
        <f>VLOOKUP(L25,перечень!$B$3:$C$152,2,FALSE)</f>
        <v>0</v>
      </c>
      <c r="R25" s="17">
        <v>0</v>
      </c>
      <c r="S25" s="16">
        <f>$R$25*J25/$K$25</f>
        <v>0</v>
      </c>
      <c r="T25" s="19">
        <f t="shared" si="4"/>
        <v>0</v>
      </c>
      <c r="U25" s="43">
        <f t="shared" si="5"/>
        <v>0</v>
      </c>
      <c r="V25" s="214"/>
      <c r="W25" s="210"/>
    </row>
    <row r="26" spans="1:23" s="27" customFormat="1" ht="15.75" thickTop="1" x14ac:dyDescent="0.25">
      <c r="A26" s="171"/>
      <c r="B26" s="185" t="s">
        <v>79</v>
      </c>
      <c r="C26" s="179" t="s">
        <v>333</v>
      </c>
      <c r="D26" s="154" t="s">
        <v>447</v>
      </c>
      <c r="E26" s="2" t="s">
        <v>290</v>
      </c>
      <c r="F26" s="166">
        <v>0.4</v>
      </c>
      <c r="G26" s="166">
        <v>3</v>
      </c>
      <c r="H26" s="166">
        <v>2.2000000000000002</v>
      </c>
      <c r="I26" s="166">
        <f t="shared" ref="I26" si="6">(F26*4)+(G26*9)+(H26*4)</f>
        <v>37.400000000000006</v>
      </c>
      <c r="J26" s="3">
        <v>32.5</v>
      </c>
      <c r="K26" s="161">
        <v>60</v>
      </c>
      <c r="L26" s="6" t="s">
        <v>116</v>
      </c>
      <c r="M26" s="166">
        <f>$R$26/$K$26*F26</f>
        <v>0.66666666666666674</v>
      </c>
      <c r="N26" s="166">
        <f>$R$26/$K$26*G26</f>
        <v>5</v>
      </c>
      <c r="O26" s="166">
        <f>$R$26/$K$26*H26</f>
        <v>3.666666666666667</v>
      </c>
      <c r="P26" s="166">
        <f t="shared" ref="P26" si="7">(M26*4)+(N26*9)+(O26*4)</f>
        <v>62.333333333333329</v>
      </c>
      <c r="Q26" s="4">
        <f>VLOOKUP(L26,перечень!$B$3:$C$152,2,FALSE)</f>
        <v>320</v>
      </c>
      <c r="R26" s="161">
        <v>100</v>
      </c>
      <c r="S26" s="3">
        <f>$R$26*J26/$K$26</f>
        <v>54.166666666666664</v>
      </c>
      <c r="T26" s="5">
        <f t="shared" si="4"/>
        <v>17.333333333333332</v>
      </c>
      <c r="U26" s="202">
        <f>SUM(T26:T31)</f>
        <v>29.903333333333329</v>
      </c>
      <c r="V26" s="213">
        <f>SUM(U26:U57)</f>
        <v>96.506333333333345</v>
      </c>
      <c r="W26" s="208">
        <f>SUM(P26:P57)</f>
        <v>938.61133333333328</v>
      </c>
    </row>
    <row r="27" spans="1:23" s="27" customFormat="1" x14ac:dyDescent="0.25">
      <c r="A27" s="171"/>
      <c r="B27" s="186"/>
      <c r="C27" s="180"/>
      <c r="D27" s="155"/>
      <c r="E27" s="6" t="s">
        <v>334</v>
      </c>
      <c r="F27" s="167"/>
      <c r="G27" s="167"/>
      <c r="H27" s="167"/>
      <c r="I27" s="167"/>
      <c r="J27" s="7">
        <v>23.7</v>
      </c>
      <c r="K27" s="162"/>
      <c r="L27" s="6" t="s">
        <v>115</v>
      </c>
      <c r="M27" s="167"/>
      <c r="N27" s="167"/>
      <c r="O27" s="167"/>
      <c r="P27" s="167"/>
      <c r="Q27" s="8">
        <f>VLOOKUP(L27,перечень!$B$3:$C$152,2,FALSE)</f>
        <v>300</v>
      </c>
      <c r="R27" s="162"/>
      <c r="S27" s="7">
        <f>$R$26*J27/$K$26</f>
        <v>39.5</v>
      </c>
      <c r="T27" s="9">
        <f t="shared" si="4"/>
        <v>11.85</v>
      </c>
      <c r="U27" s="203"/>
      <c r="V27" s="217"/>
      <c r="W27" s="209"/>
    </row>
    <row r="28" spans="1:23" s="27" customFormat="1" x14ac:dyDescent="0.25">
      <c r="A28" s="171"/>
      <c r="B28" s="186"/>
      <c r="C28" s="180"/>
      <c r="D28" s="155"/>
      <c r="E28" s="6" t="s">
        <v>335</v>
      </c>
      <c r="F28" s="167"/>
      <c r="G28" s="167"/>
      <c r="H28" s="167"/>
      <c r="I28" s="167"/>
      <c r="J28" s="7">
        <v>8.64</v>
      </c>
      <c r="K28" s="162"/>
      <c r="L28" s="6" t="s">
        <v>100</v>
      </c>
      <c r="M28" s="167"/>
      <c r="N28" s="167"/>
      <c r="O28" s="167"/>
      <c r="P28" s="167"/>
      <c r="Q28" s="8">
        <f>VLOOKUP(L28,перечень!$B$3:$C$152,2,FALSE)</f>
        <v>50</v>
      </c>
      <c r="R28" s="162"/>
      <c r="S28" s="7">
        <f>$R$26*J28/$K$26</f>
        <v>14.4</v>
      </c>
      <c r="T28" s="9">
        <f t="shared" si="4"/>
        <v>0.72000000000000008</v>
      </c>
      <c r="U28" s="203"/>
      <c r="V28" s="217"/>
      <c r="W28" s="209"/>
    </row>
    <row r="29" spans="1:23" s="27" customFormat="1" x14ac:dyDescent="0.25">
      <c r="A29" s="171"/>
      <c r="B29" s="186"/>
      <c r="C29" s="180"/>
      <c r="D29" s="155"/>
      <c r="E29" s="6" t="s">
        <v>139</v>
      </c>
      <c r="F29" s="167"/>
      <c r="G29" s="167"/>
      <c r="H29" s="167"/>
      <c r="I29" s="167"/>
      <c r="J29" s="7">
        <v>3</v>
      </c>
      <c r="K29" s="162"/>
      <c r="L29" s="6" t="s">
        <v>139</v>
      </c>
      <c r="M29" s="167"/>
      <c r="N29" s="167"/>
      <c r="O29" s="167"/>
      <c r="P29" s="167"/>
      <c r="Q29" s="8">
        <f>VLOOKUP(L29,перечень!$B$3:$C$152,2,FALSE)</f>
        <v>173</v>
      </c>
      <c r="R29" s="162"/>
      <c r="S29" s="7">
        <v>0</v>
      </c>
      <c r="T29" s="9">
        <f t="shared" si="4"/>
        <v>0</v>
      </c>
      <c r="U29" s="203"/>
      <c r="V29" s="217"/>
      <c r="W29" s="209"/>
    </row>
    <row r="30" spans="1:23" s="27" customFormat="1" x14ac:dyDescent="0.25">
      <c r="A30" s="171"/>
      <c r="B30" s="186"/>
      <c r="C30" s="180"/>
      <c r="D30" s="155"/>
      <c r="E30" s="6" t="s">
        <v>137</v>
      </c>
      <c r="F30" s="167"/>
      <c r="G30" s="167"/>
      <c r="H30" s="167"/>
      <c r="I30" s="167"/>
      <c r="J30" s="7">
        <v>0.2</v>
      </c>
      <c r="K30" s="162"/>
      <c r="L30" s="6" t="s">
        <v>137</v>
      </c>
      <c r="M30" s="167"/>
      <c r="N30" s="167"/>
      <c r="O30" s="167"/>
      <c r="P30" s="167"/>
      <c r="Q30" s="8">
        <f>VLOOKUP(L30,перечень!$B$3:$C$152,2,FALSE)</f>
        <v>16</v>
      </c>
      <c r="R30" s="162"/>
      <c r="S30" s="7">
        <v>0</v>
      </c>
      <c r="T30" s="9">
        <f t="shared" si="4"/>
        <v>0</v>
      </c>
      <c r="U30" s="203"/>
      <c r="V30" s="217"/>
      <c r="W30" s="209"/>
    </row>
    <row r="31" spans="1:23" s="27" customFormat="1" ht="15.75" thickBot="1" x14ac:dyDescent="0.3">
      <c r="A31" s="171"/>
      <c r="B31" s="186"/>
      <c r="C31" s="181"/>
      <c r="D31" s="156"/>
      <c r="E31" s="10"/>
      <c r="F31" s="168"/>
      <c r="G31" s="168"/>
      <c r="H31" s="168"/>
      <c r="I31" s="168"/>
      <c r="J31" s="11">
        <v>0</v>
      </c>
      <c r="K31" s="163"/>
      <c r="L31" s="10"/>
      <c r="M31" s="168"/>
      <c r="N31" s="168"/>
      <c r="O31" s="168"/>
      <c r="P31" s="168"/>
      <c r="Q31" s="12">
        <f>VLOOKUP(L31,перечень!$B$3:$C$152,2,FALSE)</f>
        <v>0</v>
      </c>
      <c r="R31" s="163"/>
      <c r="S31" s="11">
        <v>0</v>
      </c>
      <c r="T31" s="13">
        <f t="shared" si="4"/>
        <v>0</v>
      </c>
      <c r="U31" s="204"/>
      <c r="V31" s="217"/>
      <c r="W31" s="209"/>
    </row>
    <row r="32" spans="1:23" s="27" customFormat="1" ht="15.75" thickTop="1" x14ac:dyDescent="0.25">
      <c r="A32" s="171"/>
      <c r="B32" s="186"/>
      <c r="C32" s="179" t="s">
        <v>326</v>
      </c>
      <c r="D32" s="154" t="s">
        <v>476</v>
      </c>
      <c r="E32" s="2" t="s">
        <v>97</v>
      </c>
      <c r="F32" s="166">
        <v>35.5</v>
      </c>
      <c r="G32" s="166">
        <v>21.6</v>
      </c>
      <c r="H32" s="166">
        <v>92.3</v>
      </c>
      <c r="I32" s="166">
        <f>(F32*4)+(G32*9)+(H32*4)</f>
        <v>705.59999999999991</v>
      </c>
      <c r="J32" s="3">
        <v>416</v>
      </c>
      <c r="K32" s="161">
        <v>1000</v>
      </c>
      <c r="L32" s="6" t="s">
        <v>97</v>
      </c>
      <c r="M32" s="166">
        <f>$R$32/$K$32*F32</f>
        <v>8.875</v>
      </c>
      <c r="N32" s="166">
        <f>$R$32/$K$32*G32</f>
        <v>5.4</v>
      </c>
      <c r="O32" s="166">
        <f>$R$32/$K$32*H32</f>
        <v>23.074999999999999</v>
      </c>
      <c r="P32" s="166">
        <f>(M32*4)+(N32*9)+(O32*4)</f>
        <v>176.39999999999998</v>
      </c>
      <c r="Q32" s="4">
        <f>VLOOKUP(L32,перечень!$B$3:$C$152,2,FALSE)</f>
        <v>70</v>
      </c>
      <c r="R32" s="161">
        <v>250</v>
      </c>
      <c r="S32" s="3">
        <f t="shared" ref="S32:S39" si="8">$R$32*J32/$K$32</f>
        <v>104</v>
      </c>
      <c r="T32" s="5">
        <f t="shared" si="4"/>
        <v>7.2800000000000011</v>
      </c>
      <c r="U32" s="202">
        <f>SUM(T32:T39)</f>
        <v>10.591000000000001</v>
      </c>
      <c r="V32" s="217"/>
      <c r="W32" s="209"/>
    </row>
    <row r="33" spans="1:23" s="27" customFormat="1" x14ac:dyDescent="0.25">
      <c r="A33" s="171"/>
      <c r="B33" s="186"/>
      <c r="C33" s="180"/>
      <c r="D33" s="155"/>
      <c r="E33" s="6" t="s">
        <v>219</v>
      </c>
      <c r="F33" s="167"/>
      <c r="G33" s="167"/>
      <c r="H33" s="167"/>
      <c r="I33" s="167"/>
      <c r="J33" s="7">
        <v>80</v>
      </c>
      <c r="K33" s="162"/>
      <c r="L33" s="6" t="s">
        <v>157</v>
      </c>
      <c r="M33" s="167"/>
      <c r="N33" s="167"/>
      <c r="O33" s="167"/>
      <c r="P33" s="167"/>
      <c r="Q33" s="8">
        <f>VLOOKUP(L33,перечень!$B$3:$C$152,2,FALSE)</f>
        <v>42</v>
      </c>
      <c r="R33" s="162"/>
      <c r="S33" s="7">
        <f t="shared" si="8"/>
        <v>20</v>
      </c>
      <c r="T33" s="9">
        <f t="shared" si="4"/>
        <v>0.84000000000000008</v>
      </c>
      <c r="U33" s="203"/>
      <c r="V33" s="217"/>
      <c r="W33" s="209"/>
    </row>
    <row r="34" spans="1:23" s="27" customFormat="1" x14ac:dyDescent="0.25">
      <c r="A34" s="171"/>
      <c r="B34" s="186"/>
      <c r="C34" s="180"/>
      <c r="D34" s="155"/>
      <c r="E34" s="6" t="s">
        <v>137</v>
      </c>
      <c r="F34" s="167"/>
      <c r="G34" s="167"/>
      <c r="H34" s="167"/>
      <c r="I34" s="167"/>
      <c r="J34" s="7">
        <v>1.5</v>
      </c>
      <c r="K34" s="162"/>
      <c r="L34" s="6" t="s">
        <v>137</v>
      </c>
      <c r="M34" s="167"/>
      <c r="N34" s="167"/>
      <c r="O34" s="167"/>
      <c r="P34" s="167"/>
      <c r="Q34" s="8">
        <f>VLOOKUP(L34,перечень!$B$3:$C$152,2,FALSE)</f>
        <v>16</v>
      </c>
      <c r="R34" s="162"/>
      <c r="S34" s="7">
        <f t="shared" si="8"/>
        <v>0.375</v>
      </c>
      <c r="T34" s="9">
        <f t="shared" si="4"/>
        <v>6.0000000000000001E-3</v>
      </c>
      <c r="U34" s="203"/>
      <c r="V34" s="217"/>
      <c r="W34" s="209"/>
    </row>
    <row r="35" spans="1:23" s="27" customFormat="1" x14ac:dyDescent="0.25">
      <c r="A35" s="171"/>
      <c r="B35" s="186"/>
      <c r="C35" s="180"/>
      <c r="D35" s="155"/>
      <c r="E35" s="6" t="s">
        <v>100</v>
      </c>
      <c r="F35" s="167"/>
      <c r="G35" s="167"/>
      <c r="H35" s="167"/>
      <c r="I35" s="167"/>
      <c r="J35" s="7">
        <v>53</v>
      </c>
      <c r="K35" s="162"/>
      <c r="L35" s="6" t="s">
        <v>100</v>
      </c>
      <c r="M35" s="167"/>
      <c r="N35" s="167"/>
      <c r="O35" s="167"/>
      <c r="P35" s="167"/>
      <c r="Q35" s="8">
        <f>VLOOKUP(L35,перечень!$B$3:$C$152,2,FALSE)</f>
        <v>50</v>
      </c>
      <c r="R35" s="162"/>
      <c r="S35" s="7">
        <f t="shared" si="8"/>
        <v>13.25</v>
      </c>
      <c r="T35" s="9">
        <f t="shared" si="4"/>
        <v>0.66250000000000009</v>
      </c>
      <c r="U35" s="203"/>
      <c r="V35" s="217"/>
      <c r="W35" s="209"/>
    </row>
    <row r="36" spans="1:23" s="27" customFormat="1" x14ac:dyDescent="0.25">
      <c r="A36" s="171"/>
      <c r="B36" s="186"/>
      <c r="C36" s="180"/>
      <c r="D36" s="155"/>
      <c r="E36" s="6" t="s">
        <v>99</v>
      </c>
      <c r="F36" s="167"/>
      <c r="G36" s="167"/>
      <c r="H36" s="167"/>
      <c r="I36" s="167"/>
      <c r="J36" s="7">
        <v>62.5</v>
      </c>
      <c r="K36" s="162"/>
      <c r="L36" s="6" t="s">
        <v>99</v>
      </c>
      <c r="M36" s="167"/>
      <c r="N36" s="167"/>
      <c r="O36" s="167"/>
      <c r="P36" s="167"/>
      <c r="Q36" s="8">
        <f>VLOOKUP(L36,перечень!$B$3:$C$152,2,FALSE)</f>
        <v>60</v>
      </c>
      <c r="R36" s="162"/>
      <c r="S36" s="7">
        <f t="shared" si="8"/>
        <v>15.625</v>
      </c>
      <c r="T36" s="9">
        <f t="shared" si="4"/>
        <v>0.9375</v>
      </c>
      <c r="U36" s="203"/>
      <c r="V36" s="217"/>
      <c r="W36" s="209"/>
    </row>
    <row r="37" spans="1:23" s="27" customFormat="1" x14ac:dyDescent="0.25">
      <c r="A37" s="171"/>
      <c r="B37" s="186"/>
      <c r="C37" s="180"/>
      <c r="D37" s="155"/>
      <c r="E37" s="6" t="s">
        <v>218</v>
      </c>
      <c r="F37" s="167"/>
      <c r="G37" s="167"/>
      <c r="H37" s="167"/>
      <c r="I37" s="167"/>
      <c r="J37" s="7">
        <v>20</v>
      </c>
      <c r="K37" s="162"/>
      <c r="L37" s="6" t="s">
        <v>139</v>
      </c>
      <c r="M37" s="167"/>
      <c r="N37" s="167"/>
      <c r="O37" s="167"/>
      <c r="P37" s="167"/>
      <c r="Q37" s="8">
        <f>VLOOKUP(L37,перечень!$B$3:$C$152,2,FALSE)</f>
        <v>173</v>
      </c>
      <c r="R37" s="162"/>
      <c r="S37" s="7">
        <f t="shared" si="8"/>
        <v>5</v>
      </c>
      <c r="T37" s="9">
        <f t="shared" si="4"/>
        <v>0.86499999999999999</v>
      </c>
      <c r="U37" s="203"/>
      <c r="V37" s="217"/>
      <c r="W37" s="209"/>
    </row>
    <row r="38" spans="1:23" s="27" customFormat="1" x14ac:dyDescent="0.25">
      <c r="A38" s="171"/>
      <c r="B38" s="186"/>
      <c r="C38" s="180"/>
      <c r="D38" s="155"/>
      <c r="E38" s="6"/>
      <c r="F38" s="167"/>
      <c r="G38" s="167"/>
      <c r="H38" s="167"/>
      <c r="I38" s="167"/>
      <c r="J38" s="7"/>
      <c r="K38" s="162"/>
      <c r="L38" s="6">
        <v>0</v>
      </c>
      <c r="M38" s="167"/>
      <c r="N38" s="167"/>
      <c r="O38" s="167"/>
      <c r="P38" s="167"/>
      <c r="Q38" s="8">
        <f>VLOOKUP(L38,перечень!$B$3:$C$152,2,FALSE)</f>
        <v>0</v>
      </c>
      <c r="R38" s="162"/>
      <c r="S38" s="7">
        <f t="shared" si="8"/>
        <v>0</v>
      </c>
      <c r="T38" s="9">
        <f t="shared" si="4"/>
        <v>0</v>
      </c>
      <c r="U38" s="203"/>
      <c r="V38" s="217"/>
      <c r="W38" s="209"/>
    </row>
    <row r="39" spans="1:23" s="27" customFormat="1" ht="15.75" thickBot="1" x14ac:dyDescent="0.3">
      <c r="A39" s="171"/>
      <c r="B39" s="186"/>
      <c r="C39" s="181"/>
      <c r="D39" s="156"/>
      <c r="E39" s="10"/>
      <c r="F39" s="168"/>
      <c r="G39" s="168"/>
      <c r="H39" s="168"/>
      <c r="I39" s="168"/>
      <c r="J39" s="11"/>
      <c r="K39" s="163"/>
      <c r="L39" s="10">
        <v>0</v>
      </c>
      <c r="M39" s="168"/>
      <c r="N39" s="168"/>
      <c r="O39" s="168"/>
      <c r="P39" s="168"/>
      <c r="Q39" s="12">
        <f>VLOOKUP(L39,перечень!$B$3:$C$152,2,FALSE)</f>
        <v>0</v>
      </c>
      <c r="R39" s="163"/>
      <c r="S39" s="11">
        <f t="shared" si="8"/>
        <v>0</v>
      </c>
      <c r="T39" s="13">
        <f t="shared" si="4"/>
        <v>0</v>
      </c>
      <c r="U39" s="204"/>
      <c r="V39" s="217"/>
      <c r="W39" s="209"/>
    </row>
    <row r="40" spans="1:23" s="27" customFormat="1" ht="15.75" customHeight="1" thickTop="1" x14ac:dyDescent="0.25">
      <c r="A40" s="171"/>
      <c r="B40" s="186"/>
      <c r="C40" s="179" t="s">
        <v>316</v>
      </c>
      <c r="D40" s="154" t="s">
        <v>205</v>
      </c>
      <c r="E40" s="2" t="s">
        <v>176</v>
      </c>
      <c r="F40" s="166">
        <v>8.02</v>
      </c>
      <c r="G40" s="166">
        <v>7.05</v>
      </c>
      <c r="H40" s="166">
        <v>8.6</v>
      </c>
      <c r="I40" s="166">
        <f>(H40*4)+(G40*9)+(F40*4)</f>
        <v>129.93</v>
      </c>
      <c r="J40" s="3">
        <v>120</v>
      </c>
      <c r="K40" s="245">
        <v>100</v>
      </c>
      <c r="L40" s="6" t="s">
        <v>176</v>
      </c>
      <c r="M40" s="166">
        <f>$R$40/$K$40*F40</f>
        <v>8.02</v>
      </c>
      <c r="N40" s="166">
        <f>$R$40/$K$40*G40</f>
        <v>7.05</v>
      </c>
      <c r="O40" s="166">
        <f>$R$40/$K$40*H40</f>
        <v>8.6</v>
      </c>
      <c r="P40" s="166">
        <f t="shared" ref="P40" si="9">(M40*4)+(N40*9)+(O40*4)</f>
        <v>129.93</v>
      </c>
      <c r="Q40" s="4">
        <f>VLOOKUP(L40,перечень!$B$3:$C$152,2,FALSE)</f>
        <v>260</v>
      </c>
      <c r="R40" s="161">
        <v>100</v>
      </c>
      <c r="S40" s="3">
        <f>$R$40*J40/$K$40</f>
        <v>120</v>
      </c>
      <c r="T40" s="5">
        <f t="shared" si="4"/>
        <v>31.200000000000003</v>
      </c>
      <c r="U40" s="202">
        <f>SUM(T40:T43)</f>
        <v>31.200000000000003</v>
      </c>
      <c r="V40" s="217"/>
      <c r="W40" s="209"/>
    </row>
    <row r="41" spans="1:23" s="27" customFormat="1" x14ac:dyDescent="0.25">
      <c r="A41" s="171"/>
      <c r="B41" s="186"/>
      <c r="C41" s="180"/>
      <c r="D41" s="155"/>
      <c r="E41" s="6"/>
      <c r="F41" s="167"/>
      <c r="G41" s="167"/>
      <c r="H41" s="167"/>
      <c r="I41" s="167"/>
      <c r="J41" s="7"/>
      <c r="K41" s="246"/>
      <c r="L41" s="6"/>
      <c r="M41" s="167"/>
      <c r="N41" s="167"/>
      <c r="O41" s="167"/>
      <c r="P41" s="167"/>
      <c r="Q41" s="8">
        <f>VLOOKUP(L41,перечень!$B$3:$C$152,2,FALSE)</f>
        <v>0</v>
      </c>
      <c r="R41" s="162"/>
      <c r="S41" s="7">
        <f>$R$40*J41/$K$40</f>
        <v>0</v>
      </c>
      <c r="T41" s="9">
        <f t="shared" si="4"/>
        <v>0</v>
      </c>
      <c r="U41" s="203"/>
      <c r="V41" s="217"/>
      <c r="W41" s="209"/>
    </row>
    <row r="42" spans="1:23" s="27" customFormat="1" x14ac:dyDescent="0.25">
      <c r="A42" s="171"/>
      <c r="B42" s="186"/>
      <c r="C42" s="180"/>
      <c r="D42" s="155"/>
      <c r="E42" s="6"/>
      <c r="F42" s="167"/>
      <c r="G42" s="167"/>
      <c r="H42" s="167"/>
      <c r="I42" s="167"/>
      <c r="J42" s="7"/>
      <c r="K42" s="246"/>
      <c r="L42" s="6"/>
      <c r="M42" s="167"/>
      <c r="N42" s="167"/>
      <c r="O42" s="167"/>
      <c r="P42" s="167"/>
      <c r="Q42" s="8">
        <f>VLOOKUP(L42,перечень!$B$3:$C$152,2,FALSE)</f>
        <v>0</v>
      </c>
      <c r="R42" s="162"/>
      <c r="S42" s="7">
        <f>$R$40*J42/$K$40</f>
        <v>0</v>
      </c>
      <c r="T42" s="9">
        <f t="shared" si="4"/>
        <v>0</v>
      </c>
      <c r="U42" s="203"/>
      <c r="V42" s="217"/>
      <c r="W42" s="209"/>
    </row>
    <row r="43" spans="1:23" s="27" customFormat="1" ht="15.75" thickBot="1" x14ac:dyDescent="0.3">
      <c r="A43" s="171"/>
      <c r="B43" s="186"/>
      <c r="C43" s="181"/>
      <c r="D43" s="156"/>
      <c r="E43" s="6"/>
      <c r="F43" s="168"/>
      <c r="G43" s="168"/>
      <c r="H43" s="168"/>
      <c r="I43" s="168"/>
      <c r="J43" s="7">
        <v>0</v>
      </c>
      <c r="K43" s="247"/>
      <c r="L43" s="6"/>
      <c r="M43" s="168"/>
      <c r="N43" s="168"/>
      <c r="O43" s="168"/>
      <c r="P43" s="168"/>
      <c r="Q43" s="12">
        <f>VLOOKUP(L43,перечень!$B$3:$C$152,2,FALSE)</f>
        <v>0</v>
      </c>
      <c r="R43" s="163"/>
      <c r="S43" s="11">
        <f>$R$40*J43/$K$40</f>
        <v>0</v>
      </c>
      <c r="T43" s="13">
        <f t="shared" si="4"/>
        <v>0</v>
      </c>
      <c r="U43" s="204"/>
      <c r="V43" s="217"/>
      <c r="W43" s="209"/>
    </row>
    <row r="44" spans="1:23" s="27" customFormat="1" ht="15.75" thickTop="1" x14ac:dyDescent="0.25">
      <c r="A44" s="171"/>
      <c r="B44" s="186"/>
      <c r="C44" s="179" t="s">
        <v>216</v>
      </c>
      <c r="D44" s="154" t="s">
        <v>415</v>
      </c>
      <c r="E44" s="2" t="s">
        <v>151</v>
      </c>
      <c r="F44" s="166">
        <v>8.1999999999999993</v>
      </c>
      <c r="G44" s="166">
        <v>6.5</v>
      </c>
      <c r="H44" s="166">
        <v>42.8</v>
      </c>
      <c r="I44" s="166">
        <f>(F44*4)+(G44*9)+(H44*4)</f>
        <v>262.5</v>
      </c>
      <c r="J44" s="3">
        <v>10</v>
      </c>
      <c r="K44" s="199">
        <v>200</v>
      </c>
      <c r="L44" s="2" t="s">
        <v>151</v>
      </c>
      <c r="M44" s="166">
        <f>$R$44/$K$44*F44</f>
        <v>8.1999999999999993</v>
      </c>
      <c r="N44" s="166">
        <f>$R$44/$K$44*G44</f>
        <v>6.5</v>
      </c>
      <c r="O44" s="166">
        <f>$R$44/$K$44*H44</f>
        <v>42.8</v>
      </c>
      <c r="P44" s="166">
        <f>(M44*4)+(N44*9)+(O44*4)</f>
        <v>262.5</v>
      </c>
      <c r="Q44" s="4">
        <f>VLOOKUP(L44,перечень!$B$3:$C$152,2,FALSE)</f>
        <v>110.5</v>
      </c>
      <c r="R44" s="199">
        <v>200</v>
      </c>
      <c r="S44" s="3">
        <f t="shared" ref="S44:S49" si="10">$R$44*J44/$K$44</f>
        <v>10</v>
      </c>
      <c r="T44" s="5">
        <f t="shared" si="4"/>
        <v>1.105</v>
      </c>
      <c r="U44" s="202">
        <f>SUM(T44:T49)</f>
        <v>8.6150000000000002</v>
      </c>
      <c r="V44" s="217"/>
      <c r="W44" s="209"/>
    </row>
    <row r="45" spans="1:23" s="27" customFormat="1" x14ac:dyDescent="0.25">
      <c r="A45" s="171"/>
      <c r="B45" s="186"/>
      <c r="C45" s="180"/>
      <c r="D45" s="155"/>
      <c r="E45" s="6" t="s">
        <v>123</v>
      </c>
      <c r="F45" s="167"/>
      <c r="G45" s="167"/>
      <c r="H45" s="167"/>
      <c r="I45" s="167"/>
      <c r="J45" s="7">
        <v>10</v>
      </c>
      <c r="K45" s="200"/>
      <c r="L45" s="6" t="s">
        <v>123</v>
      </c>
      <c r="M45" s="167"/>
      <c r="N45" s="167"/>
      <c r="O45" s="167"/>
      <c r="P45" s="167"/>
      <c r="Q45" s="8">
        <f>VLOOKUP(L45,перечень!$B$3:$C$152,2,FALSE)</f>
        <v>735</v>
      </c>
      <c r="R45" s="200"/>
      <c r="S45" s="7">
        <f t="shared" si="10"/>
        <v>10</v>
      </c>
      <c r="T45" s="9">
        <f t="shared" si="4"/>
        <v>7.35</v>
      </c>
      <c r="U45" s="203"/>
      <c r="V45" s="217"/>
      <c r="W45" s="209"/>
    </row>
    <row r="46" spans="1:23" s="27" customFormat="1" x14ac:dyDescent="0.25">
      <c r="A46" s="171"/>
      <c r="B46" s="186"/>
      <c r="C46" s="180"/>
      <c r="D46" s="155"/>
      <c r="E46" s="6" t="s">
        <v>137</v>
      </c>
      <c r="F46" s="167"/>
      <c r="G46" s="167"/>
      <c r="H46" s="167"/>
      <c r="I46" s="167"/>
      <c r="J46" s="7">
        <v>10</v>
      </c>
      <c r="K46" s="200"/>
      <c r="L46" s="6" t="s">
        <v>137</v>
      </c>
      <c r="M46" s="167"/>
      <c r="N46" s="167"/>
      <c r="O46" s="167"/>
      <c r="P46" s="167"/>
      <c r="Q46" s="8">
        <f>VLOOKUP(L46,перечень!$B$3:$C$152,2,FALSE)</f>
        <v>16</v>
      </c>
      <c r="R46" s="200"/>
      <c r="S46" s="7">
        <f t="shared" si="10"/>
        <v>10</v>
      </c>
      <c r="T46" s="9">
        <f t="shared" si="4"/>
        <v>0.16</v>
      </c>
      <c r="U46" s="203"/>
      <c r="V46" s="217"/>
      <c r="W46" s="209"/>
    </row>
    <row r="47" spans="1:23" s="27" customFormat="1" x14ac:dyDescent="0.25">
      <c r="A47" s="171"/>
      <c r="B47" s="186"/>
      <c r="C47" s="180"/>
      <c r="D47" s="155"/>
      <c r="E47" s="6"/>
      <c r="F47" s="167"/>
      <c r="G47" s="167"/>
      <c r="H47" s="167"/>
      <c r="I47" s="167"/>
      <c r="J47" s="7">
        <v>10</v>
      </c>
      <c r="K47" s="200"/>
      <c r="L47" s="6">
        <v>0</v>
      </c>
      <c r="M47" s="167"/>
      <c r="N47" s="167"/>
      <c r="O47" s="167"/>
      <c r="P47" s="167"/>
      <c r="Q47" s="8">
        <f>VLOOKUP(L47,перечень!$B$3:$C$152,2,FALSE)</f>
        <v>0</v>
      </c>
      <c r="R47" s="200"/>
      <c r="S47" s="7">
        <f t="shared" si="10"/>
        <v>10</v>
      </c>
      <c r="T47" s="9">
        <f t="shared" si="4"/>
        <v>0</v>
      </c>
      <c r="U47" s="203"/>
      <c r="V47" s="217"/>
      <c r="W47" s="209"/>
    </row>
    <row r="48" spans="1:23" s="27" customFormat="1" x14ac:dyDescent="0.25">
      <c r="A48" s="171"/>
      <c r="B48" s="186"/>
      <c r="C48" s="180"/>
      <c r="D48" s="155"/>
      <c r="E48" s="6"/>
      <c r="F48" s="167"/>
      <c r="G48" s="167"/>
      <c r="H48" s="167"/>
      <c r="I48" s="167"/>
      <c r="J48" s="7">
        <v>10</v>
      </c>
      <c r="K48" s="200"/>
      <c r="L48" s="6">
        <v>0</v>
      </c>
      <c r="M48" s="167"/>
      <c r="N48" s="167"/>
      <c r="O48" s="167"/>
      <c r="P48" s="167"/>
      <c r="Q48" s="8">
        <f>VLOOKUP(L48,перечень!$B$3:$C$152,2,FALSE)</f>
        <v>0</v>
      </c>
      <c r="R48" s="200"/>
      <c r="S48" s="7">
        <f t="shared" si="10"/>
        <v>10</v>
      </c>
      <c r="T48" s="9">
        <f t="shared" si="4"/>
        <v>0</v>
      </c>
      <c r="U48" s="203"/>
      <c r="V48" s="217"/>
      <c r="W48" s="209"/>
    </row>
    <row r="49" spans="1:23" s="27" customFormat="1" ht="15.75" thickBot="1" x14ac:dyDescent="0.3">
      <c r="A49" s="171"/>
      <c r="B49" s="186"/>
      <c r="C49" s="181"/>
      <c r="D49" s="156"/>
      <c r="E49" s="10"/>
      <c r="F49" s="168"/>
      <c r="G49" s="168"/>
      <c r="H49" s="168"/>
      <c r="I49" s="168"/>
      <c r="J49" s="11">
        <v>10</v>
      </c>
      <c r="K49" s="201"/>
      <c r="L49" s="10">
        <v>0</v>
      </c>
      <c r="M49" s="168"/>
      <c r="N49" s="168"/>
      <c r="O49" s="168"/>
      <c r="P49" s="168"/>
      <c r="Q49" s="12">
        <f>VLOOKUP(L49,перечень!$B$3:$C$152,2,FALSE)</f>
        <v>0</v>
      </c>
      <c r="R49" s="201"/>
      <c r="S49" s="11">
        <f t="shared" si="10"/>
        <v>10</v>
      </c>
      <c r="T49" s="13">
        <f t="shared" si="4"/>
        <v>0</v>
      </c>
      <c r="U49" s="204"/>
      <c r="V49" s="217"/>
      <c r="W49" s="209"/>
    </row>
    <row r="50" spans="1:23" s="27" customFormat="1" ht="15.75" thickTop="1" x14ac:dyDescent="0.25">
      <c r="A50" s="171"/>
      <c r="B50" s="186"/>
      <c r="C50" s="179" t="s">
        <v>366</v>
      </c>
      <c r="D50" s="248" t="s">
        <v>477</v>
      </c>
      <c r="E50" s="2" t="s">
        <v>214</v>
      </c>
      <c r="F50" s="166">
        <v>0.8</v>
      </c>
      <c r="G50" s="166">
        <v>0.2</v>
      </c>
      <c r="H50" s="166">
        <v>25.7</v>
      </c>
      <c r="I50" s="166">
        <f t="shared" ref="I50" si="11">(F50*4)+(G50*9)+(H50*4)</f>
        <v>107.8</v>
      </c>
      <c r="J50" s="3">
        <v>7</v>
      </c>
      <c r="K50" s="199">
        <v>200</v>
      </c>
      <c r="L50" s="2" t="s">
        <v>138</v>
      </c>
      <c r="M50" s="166">
        <f>$R$50/$K$50*F50</f>
        <v>0.8</v>
      </c>
      <c r="N50" s="166">
        <f>$R$50/$K$50*G50</f>
        <v>0.2</v>
      </c>
      <c r="O50" s="166">
        <f>$R$50/$K$50*H50</f>
        <v>25.7</v>
      </c>
      <c r="P50" s="166">
        <f t="shared" ref="P50" si="12">(M50*4)+(N50*9)+(O50*4)</f>
        <v>107.8</v>
      </c>
      <c r="Q50" s="4">
        <f>VLOOKUP(L50,перечень!$B$3:$C$152,2,FALSE)</f>
        <v>95</v>
      </c>
      <c r="R50" s="199">
        <v>200</v>
      </c>
      <c r="S50" s="3">
        <f>$R$50*J50/$K$50</f>
        <v>7</v>
      </c>
      <c r="T50" s="5">
        <f t="shared" si="4"/>
        <v>0.66500000000000004</v>
      </c>
      <c r="U50" s="202">
        <f>SUM(T50:T52)</f>
        <v>9.6649999999999991</v>
      </c>
      <c r="V50" s="217"/>
      <c r="W50" s="209"/>
    </row>
    <row r="51" spans="1:23" s="27" customFormat="1" x14ac:dyDescent="0.25">
      <c r="A51" s="171"/>
      <c r="B51" s="186"/>
      <c r="C51" s="180"/>
      <c r="D51" s="249"/>
      <c r="E51" s="6" t="s">
        <v>110</v>
      </c>
      <c r="F51" s="167"/>
      <c r="G51" s="167"/>
      <c r="H51" s="167"/>
      <c r="I51" s="167"/>
      <c r="J51" s="7">
        <v>25</v>
      </c>
      <c r="K51" s="200"/>
      <c r="L51" s="6" t="s">
        <v>110</v>
      </c>
      <c r="M51" s="167"/>
      <c r="N51" s="167"/>
      <c r="O51" s="167"/>
      <c r="P51" s="167"/>
      <c r="Q51" s="8">
        <f>VLOOKUP(L51,перечень!$B$3:$C$152,2,FALSE)</f>
        <v>360</v>
      </c>
      <c r="R51" s="200"/>
      <c r="S51" s="7">
        <f>$R$50*J51/$K$50</f>
        <v>25</v>
      </c>
      <c r="T51" s="9">
        <f t="shared" si="4"/>
        <v>9</v>
      </c>
      <c r="U51" s="203"/>
      <c r="V51" s="217"/>
      <c r="W51" s="209"/>
    </row>
    <row r="52" spans="1:23" s="27" customFormat="1" ht="15.75" thickBot="1" x14ac:dyDescent="0.3">
      <c r="A52" s="171"/>
      <c r="B52" s="186"/>
      <c r="C52" s="181"/>
      <c r="D52" s="250"/>
      <c r="E52" s="10"/>
      <c r="F52" s="168"/>
      <c r="G52" s="168"/>
      <c r="H52" s="168"/>
      <c r="I52" s="168"/>
      <c r="J52" s="11">
        <v>10</v>
      </c>
      <c r="K52" s="201"/>
      <c r="L52" s="10">
        <v>0</v>
      </c>
      <c r="M52" s="168"/>
      <c r="N52" s="168"/>
      <c r="O52" s="168"/>
      <c r="P52" s="168"/>
      <c r="Q52" s="12">
        <f>VLOOKUP(L52,перечень!$B$3:$C$152,2,FALSE)</f>
        <v>0</v>
      </c>
      <c r="R52" s="201"/>
      <c r="S52" s="11">
        <f>$R$50*J52/$K$50</f>
        <v>10</v>
      </c>
      <c r="T52" s="13">
        <f t="shared" si="4"/>
        <v>0</v>
      </c>
      <c r="U52" s="204"/>
      <c r="V52" s="217"/>
      <c r="W52" s="209"/>
    </row>
    <row r="53" spans="1:23" s="27" customFormat="1" ht="16.5" thickTop="1" thickBot="1" x14ac:dyDescent="0.3">
      <c r="A53" s="171"/>
      <c r="B53" s="186"/>
      <c r="C53" s="14" t="s">
        <v>204</v>
      </c>
      <c r="D53" s="31" t="s">
        <v>205</v>
      </c>
      <c r="E53" s="15" t="s">
        <v>204</v>
      </c>
      <c r="F53" s="42">
        <v>8.1</v>
      </c>
      <c r="G53" s="42">
        <v>3.4</v>
      </c>
      <c r="H53" s="42">
        <v>42.2</v>
      </c>
      <c r="I53" s="42">
        <f>(F53*4)+(G53*9)+(H53*4)</f>
        <v>231.8</v>
      </c>
      <c r="J53" s="16">
        <v>100</v>
      </c>
      <c r="K53" s="17">
        <v>100</v>
      </c>
      <c r="L53" s="6" t="s">
        <v>125</v>
      </c>
      <c r="M53" s="42">
        <f>$R$53/$K$53*F53</f>
        <v>2.9159999999999999</v>
      </c>
      <c r="N53" s="42">
        <f>$R$53/$K$53*G53</f>
        <v>1.224</v>
      </c>
      <c r="O53" s="42">
        <f>$R$53/$K$53*H53</f>
        <v>15.192</v>
      </c>
      <c r="P53" s="42">
        <f>(M53*4)+(N53*9)+(O53*4)</f>
        <v>83.448000000000008</v>
      </c>
      <c r="Q53" s="18">
        <f>VLOOKUP(L53,перечень!$B$3:$C$152,2,FALSE)</f>
        <v>88</v>
      </c>
      <c r="R53" s="17">
        <v>36</v>
      </c>
      <c r="S53" s="16">
        <f>$R$53*J53/$K$53</f>
        <v>36</v>
      </c>
      <c r="T53" s="19">
        <f t="shared" si="4"/>
        <v>3.1679999999999997</v>
      </c>
      <c r="U53" s="43">
        <f>SUM(T53)</f>
        <v>3.1679999999999997</v>
      </c>
      <c r="V53" s="217"/>
      <c r="W53" s="209"/>
    </row>
    <row r="54" spans="1:23" s="27" customFormat="1" ht="16.5" thickTop="1" thickBot="1" x14ac:dyDescent="0.3">
      <c r="A54" s="171"/>
      <c r="B54" s="186"/>
      <c r="C54" s="14" t="s">
        <v>124</v>
      </c>
      <c r="D54" s="31" t="s">
        <v>205</v>
      </c>
      <c r="E54" s="15" t="s">
        <v>206</v>
      </c>
      <c r="F54" s="42">
        <v>6.6</v>
      </c>
      <c r="G54" s="42">
        <v>5.2</v>
      </c>
      <c r="H54" s="42">
        <v>39.799999999999997</v>
      </c>
      <c r="I54" s="42">
        <f>(F54*4)+(G54*9)+(H54*4)</f>
        <v>232.39999999999998</v>
      </c>
      <c r="J54" s="16">
        <v>100</v>
      </c>
      <c r="K54" s="17">
        <v>100</v>
      </c>
      <c r="L54" s="15" t="s">
        <v>124</v>
      </c>
      <c r="M54" s="42">
        <f>$R$54/$K$54*F54</f>
        <v>3.3</v>
      </c>
      <c r="N54" s="42">
        <f>$R$54/$K$54*G54</f>
        <v>2.6</v>
      </c>
      <c r="O54" s="42">
        <f>$R$54/$K$54*H54</f>
        <v>19.899999999999999</v>
      </c>
      <c r="P54" s="42">
        <f>(M54*4)+(N54*9)+(O54*4)</f>
        <v>116.19999999999999</v>
      </c>
      <c r="Q54" s="18">
        <f>VLOOKUP(L54,перечень!$B$3:$C$152,2,FALSE)</f>
        <v>67.28</v>
      </c>
      <c r="R54" s="17">
        <v>50</v>
      </c>
      <c r="S54" s="16">
        <f>$R$54*J54/$K$54</f>
        <v>50</v>
      </c>
      <c r="T54" s="19">
        <f t="shared" si="4"/>
        <v>3.3640000000000003</v>
      </c>
      <c r="U54" s="43">
        <f>SUM(T54)</f>
        <v>3.3640000000000003</v>
      </c>
      <c r="V54" s="217"/>
      <c r="W54" s="209"/>
    </row>
    <row r="55" spans="1:23" s="27" customFormat="1" ht="15.75" thickTop="1" x14ac:dyDescent="0.25">
      <c r="A55" s="171"/>
      <c r="B55" s="186"/>
      <c r="C55" s="182" t="s">
        <v>81</v>
      </c>
      <c r="D55" s="32"/>
      <c r="E55" s="2"/>
      <c r="F55" s="166"/>
      <c r="G55" s="166"/>
      <c r="H55" s="166"/>
      <c r="I55" s="166">
        <f>(F55*4)+(G55*9)+(H55*4)</f>
        <v>0</v>
      </c>
      <c r="J55" s="3">
        <v>10</v>
      </c>
      <c r="K55" s="199">
        <v>30</v>
      </c>
      <c r="L55" s="2">
        <v>0</v>
      </c>
      <c r="M55" s="166">
        <f>$R$55/$K$55*F55</f>
        <v>0</v>
      </c>
      <c r="N55" s="166">
        <f>$R$55/$K$55*G55</f>
        <v>0</v>
      </c>
      <c r="O55" s="166">
        <f>$R$55/$K$55*H55</f>
        <v>0</v>
      </c>
      <c r="P55" s="166">
        <f>(M55*4)+(N55*9)+(O55*4)</f>
        <v>0</v>
      </c>
      <c r="Q55" s="4">
        <f>VLOOKUP(L55,перечень!$B$3:$C$152,2,FALSE)</f>
        <v>0</v>
      </c>
      <c r="R55" s="199"/>
      <c r="S55" s="3">
        <f>$R$55*J55/$K$55</f>
        <v>0</v>
      </c>
      <c r="T55" s="5">
        <f t="shared" si="4"/>
        <v>0</v>
      </c>
      <c r="U55" s="202">
        <f>SUM(T55:T57)</f>
        <v>0</v>
      </c>
      <c r="V55" s="217"/>
      <c r="W55" s="209"/>
    </row>
    <row r="56" spans="1:23" s="27" customFormat="1" x14ac:dyDescent="0.25">
      <c r="A56" s="171"/>
      <c r="B56" s="186"/>
      <c r="C56" s="183"/>
      <c r="D56" s="33"/>
      <c r="E56" s="6"/>
      <c r="F56" s="167"/>
      <c r="G56" s="167"/>
      <c r="H56" s="167"/>
      <c r="I56" s="167"/>
      <c r="J56" s="7">
        <v>10</v>
      </c>
      <c r="K56" s="200"/>
      <c r="L56" s="6">
        <v>0</v>
      </c>
      <c r="M56" s="167"/>
      <c r="N56" s="167"/>
      <c r="O56" s="167"/>
      <c r="P56" s="167"/>
      <c r="Q56" s="8">
        <f>VLOOKUP(L56,перечень!$B$3:$C$152,2,FALSE)</f>
        <v>0</v>
      </c>
      <c r="R56" s="200"/>
      <c r="S56" s="7">
        <f>$R$55*J56/$K$55</f>
        <v>0</v>
      </c>
      <c r="T56" s="9">
        <f t="shared" si="4"/>
        <v>0</v>
      </c>
      <c r="U56" s="203"/>
      <c r="V56" s="217"/>
      <c r="W56" s="209"/>
    </row>
    <row r="57" spans="1:23" s="27" customFormat="1" ht="15.75" thickBot="1" x14ac:dyDescent="0.3">
      <c r="A57" s="171"/>
      <c r="B57" s="187"/>
      <c r="C57" s="184"/>
      <c r="D57" s="34"/>
      <c r="E57" s="10"/>
      <c r="F57" s="168"/>
      <c r="G57" s="168"/>
      <c r="H57" s="168"/>
      <c r="I57" s="168"/>
      <c r="J57" s="11">
        <v>10</v>
      </c>
      <c r="K57" s="201"/>
      <c r="L57" s="10">
        <v>0</v>
      </c>
      <c r="M57" s="168"/>
      <c r="N57" s="168"/>
      <c r="O57" s="168"/>
      <c r="P57" s="168"/>
      <c r="Q57" s="12">
        <f>VLOOKUP(L57,перечень!$B$3:$C$152,2,FALSE)</f>
        <v>0</v>
      </c>
      <c r="R57" s="201"/>
      <c r="S57" s="11">
        <f>$R$55*J57/$K$55</f>
        <v>0</v>
      </c>
      <c r="T57" s="13">
        <f t="shared" si="4"/>
        <v>0</v>
      </c>
      <c r="U57" s="204"/>
      <c r="V57" s="214"/>
      <c r="W57" s="210"/>
    </row>
    <row r="58" spans="1:23" s="27" customFormat="1" ht="15.75" thickTop="1" x14ac:dyDescent="0.25">
      <c r="A58" s="171"/>
      <c r="B58" s="188" t="s">
        <v>82</v>
      </c>
      <c r="C58" s="182" t="s">
        <v>3</v>
      </c>
      <c r="D58" s="28"/>
      <c r="E58" s="2"/>
      <c r="F58" s="166">
        <v>0</v>
      </c>
      <c r="G58" s="166">
        <v>0</v>
      </c>
      <c r="H58" s="166">
        <v>0</v>
      </c>
      <c r="I58" s="166">
        <f>(F58*4)+(G58*9)+(H58*4)</f>
        <v>0</v>
      </c>
      <c r="J58" s="3">
        <v>10</v>
      </c>
      <c r="K58" s="161">
        <v>60</v>
      </c>
      <c r="L58" s="2">
        <v>0</v>
      </c>
      <c r="M58" s="166">
        <f>$R$58/$K$58*F58</f>
        <v>0</v>
      </c>
      <c r="N58" s="166">
        <f>$R$58/$K$58*G58</f>
        <v>0</v>
      </c>
      <c r="O58" s="166">
        <f>$R$58/$K$58*H58</f>
        <v>0</v>
      </c>
      <c r="P58" s="166">
        <f>(M58*4)+(N58*9)+(O58*4)</f>
        <v>0</v>
      </c>
      <c r="Q58" s="4">
        <f>VLOOKUP(L58,перечень!$B$3:$C$152,2,FALSE)</f>
        <v>0</v>
      </c>
      <c r="R58" s="161"/>
      <c r="S58" s="3">
        <f t="shared" ref="S58:S63" si="13">$R$58*J58/$K$58</f>
        <v>0</v>
      </c>
      <c r="T58" s="5">
        <f t="shared" si="4"/>
        <v>0</v>
      </c>
      <c r="U58" s="202">
        <f>SUM(T58:T63)</f>
        <v>0</v>
      </c>
      <c r="V58" s="213">
        <f>SUM(U58:U74)</f>
        <v>0</v>
      </c>
      <c r="W58" s="208">
        <f>SUM(P58:P74)</f>
        <v>0</v>
      </c>
    </row>
    <row r="59" spans="1:23" s="27" customFormat="1" x14ac:dyDescent="0.25">
      <c r="A59" s="171"/>
      <c r="B59" s="251"/>
      <c r="C59" s="183"/>
      <c r="D59" s="29"/>
      <c r="E59" s="6"/>
      <c r="F59" s="167"/>
      <c r="G59" s="167"/>
      <c r="H59" s="167"/>
      <c r="I59" s="167"/>
      <c r="J59" s="7">
        <v>0</v>
      </c>
      <c r="K59" s="162"/>
      <c r="L59" s="6">
        <v>0</v>
      </c>
      <c r="M59" s="167"/>
      <c r="N59" s="167"/>
      <c r="O59" s="167"/>
      <c r="P59" s="167"/>
      <c r="Q59" s="8">
        <f>VLOOKUP(L59,перечень!$B$3:$C$152,2,FALSE)</f>
        <v>0</v>
      </c>
      <c r="R59" s="162"/>
      <c r="S59" s="7">
        <f t="shared" si="13"/>
        <v>0</v>
      </c>
      <c r="T59" s="9">
        <f t="shared" si="4"/>
        <v>0</v>
      </c>
      <c r="U59" s="203"/>
      <c r="V59" s="217"/>
      <c r="W59" s="209"/>
    </row>
    <row r="60" spans="1:23" s="27" customFormat="1" x14ac:dyDescent="0.25">
      <c r="A60" s="171"/>
      <c r="B60" s="251"/>
      <c r="C60" s="183"/>
      <c r="D60" s="29"/>
      <c r="E60" s="6"/>
      <c r="F60" s="167"/>
      <c r="G60" s="167"/>
      <c r="H60" s="167"/>
      <c r="I60" s="167"/>
      <c r="J60" s="7">
        <v>0</v>
      </c>
      <c r="K60" s="162"/>
      <c r="L60" s="6">
        <v>0</v>
      </c>
      <c r="M60" s="167"/>
      <c r="N60" s="167"/>
      <c r="O60" s="167"/>
      <c r="P60" s="167"/>
      <c r="Q60" s="8">
        <f>VLOOKUP(L60,перечень!$B$3:$C$152,2,FALSE)</f>
        <v>0</v>
      </c>
      <c r="R60" s="162"/>
      <c r="S60" s="7">
        <f t="shared" si="13"/>
        <v>0</v>
      </c>
      <c r="T60" s="9">
        <f t="shared" si="4"/>
        <v>0</v>
      </c>
      <c r="U60" s="203"/>
      <c r="V60" s="217"/>
      <c r="W60" s="209"/>
    </row>
    <row r="61" spans="1:23" s="27" customFormat="1" x14ac:dyDescent="0.25">
      <c r="A61" s="171"/>
      <c r="B61" s="251"/>
      <c r="C61" s="183"/>
      <c r="D61" s="29"/>
      <c r="E61" s="6"/>
      <c r="F61" s="167"/>
      <c r="G61" s="167"/>
      <c r="H61" s="167"/>
      <c r="I61" s="167"/>
      <c r="J61" s="7">
        <v>0</v>
      </c>
      <c r="K61" s="162"/>
      <c r="L61" s="6">
        <v>0</v>
      </c>
      <c r="M61" s="167"/>
      <c r="N61" s="167"/>
      <c r="O61" s="167"/>
      <c r="P61" s="167"/>
      <c r="Q61" s="8">
        <f>VLOOKUP(L61,перечень!$B$3:$C$152,2,FALSE)</f>
        <v>0</v>
      </c>
      <c r="R61" s="162"/>
      <c r="S61" s="7">
        <f t="shared" si="13"/>
        <v>0</v>
      </c>
      <c r="T61" s="9">
        <f t="shared" si="4"/>
        <v>0</v>
      </c>
      <c r="U61" s="203"/>
      <c r="V61" s="217"/>
      <c r="W61" s="209"/>
    </row>
    <row r="62" spans="1:23" s="27" customFormat="1" x14ac:dyDescent="0.25">
      <c r="A62" s="171"/>
      <c r="B62" s="251"/>
      <c r="C62" s="183"/>
      <c r="D62" s="29"/>
      <c r="E62" s="6"/>
      <c r="F62" s="167"/>
      <c r="G62" s="167"/>
      <c r="H62" s="167"/>
      <c r="I62" s="167"/>
      <c r="J62" s="7">
        <v>0</v>
      </c>
      <c r="K62" s="162"/>
      <c r="L62" s="6">
        <v>0</v>
      </c>
      <c r="M62" s="167"/>
      <c r="N62" s="167"/>
      <c r="O62" s="167"/>
      <c r="P62" s="167"/>
      <c r="Q62" s="8">
        <f>VLOOKUP(L62,перечень!$B$3:$C$152,2,FALSE)</f>
        <v>0</v>
      </c>
      <c r="R62" s="162"/>
      <c r="S62" s="7">
        <f t="shared" si="13"/>
        <v>0</v>
      </c>
      <c r="T62" s="9">
        <f t="shared" si="4"/>
        <v>0</v>
      </c>
      <c r="U62" s="203"/>
      <c r="V62" s="217"/>
      <c r="W62" s="209"/>
    </row>
    <row r="63" spans="1:23" s="27" customFormat="1" ht="15.75" thickBot="1" x14ac:dyDescent="0.3">
      <c r="A63" s="171"/>
      <c r="B63" s="251"/>
      <c r="C63" s="184"/>
      <c r="D63" s="30"/>
      <c r="E63" s="10"/>
      <c r="F63" s="168"/>
      <c r="G63" s="168"/>
      <c r="H63" s="168"/>
      <c r="I63" s="168"/>
      <c r="J63" s="11">
        <v>0</v>
      </c>
      <c r="K63" s="163"/>
      <c r="L63" s="10">
        <v>0</v>
      </c>
      <c r="M63" s="168"/>
      <c r="N63" s="168"/>
      <c r="O63" s="168"/>
      <c r="P63" s="168"/>
      <c r="Q63" s="12">
        <f>VLOOKUP(L63,перечень!$B$3:$C$152,2,FALSE)</f>
        <v>0</v>
      </c>
      <c r="R63" s="163"/>
      <c r="S63" s="11">
        <f t="shared" si="13"/>
        <v>0</v>
      </c>
      <c r="T63" s="13">
        <f t="shared" si="4"/>
        <v>0</v>
      </c>
      <c r="U63" s="204"/>
      <c r="V63" s="217"/>
      <c r="W63" s="209"/>
    </row>
    <row r="64" spans="1:23" s="27" customFormat="1" ht="15.75" thickTop="1" x14ac:dyDescent="0.25">
      <c r="A64" s="171"/>
      <c r="B64" s="251"/>
      <c r="C64" s="182" t="s">
        <v>4</v>
      </c>
      <c r="D64" s="28"/>
      <c r="E64" s="2"/>
      <c r="F64" s="166"/>
      <c r="G64" s="166"/>
      <c r="H64" s="166"/>
      <c r="I64" s="166">
        <f t="shared" ref="I64:I91" si="14">(F64*4)+(G64*9)+(H64*4)</f>
        <v>0</v>
      </c>
      <c r="J64" s="3">
        <v>10</v>
      </c>
      <c r="K64" s="161">
        <v>60</v>
      </c>
      <c r="L64" s="2">
        <v>0</v>
      </c>
      <c r="M64" s="166">
        <f>$R$64/$K$64*F64</f>
        <v>0</v>
      </c>
      <c r="N64" s="166">
        <f>$R$64/$K$64*G64</f>
        <v>0</v>
      </c>
      <c r="O64" s="166">
        <f>$R$64/$K$64*H64</f>
        <v>0</v>
      </c>
      <c r="P64" s="166">
        <f t="shared" ref="P64" si="15">(M64*4)+(N64*9)+(O64*4)</f>
        <v>0</v>
      </c>
      <c r="Q64" s="4">
        <f>VLOOKUP(L64,перечень!$B$3:$C$152,2,FALSE)</f>
        <v>0</v>
      </c>
      <c r="R64" s="161"/>
      <c r="S64" s="3">
        <f t="shared" ref="S64:S69" si="16">$R$64*J64/$K$64</f>
        <v>0</v>
      </c>
      <c r="T64" s="5">
        <f t="shared" si="4"/>
        <v>0</v>
      </c>
      <c r="U64" s="202">
        <f>SUM(T64:T69)</f>
        <v>0</v>
      </c>
      <c r="V64" s="217"/>
      <c r="W64" s="209"/>
    </row>
    <row r="65" spans="1:23" s="27" customFormat="1" x14ac:dyDescent="0.25">
      <c r="A65" s="171"/>
      <c r="B65" s="251"/>
      <c r="C65" s="183"/>
      <c r="D65" s="29"/>
      <c r="E65" s="6"/>
      <c r="F65" s="167"/>
      <c r="G65" s="167"/>
      <c r="H65" s="167"/>
      <c r="I65" s="167"/>
      <c r="J65" s="7">
        <v>10</v>
      </c>
      <c r="K65" s="162"/>
      <c r="L65" s="6">
        <v>0</v>
      </c>
      <c r="M65" s="167"/>
      <c r="N65" s="167"/>
      <c r="O65" s="167"/>
      <c r="P65" s="167"/>
      <c r="Q65" s="8">
        <f>VLOOKUP(L65,перечень!$B$3:$C$152,2,FALSE)</f>
        <v>0</v>
      </c>
      <c r="R65" s="162"/>
      <c r="S65" s="7">
        <f t="shared" si="16"/>
        <v>0</v>
      </c>
      <c r="T65" s="9">
        <f t="shared" si="4"/>
        <v>0</v>
      </c>
      <c r="U65" s="203"/>
      <c r="V65" s="217"/>
      <c r="W65" s="209"/>
    </row>
    <row r="66" spans="1:23" s="27" customFormat="1" x14ac:dyDescent="0.25">
      <c r="A66" s="171"/>
      <c r="B66" s="251"/>
      <c r="C66" s="183"/>
      <c r="D66" s="29"/>
      <c r="E66" s="6"/>
      <c r="F66" s="167"/>
      <c r="G66" s="167"/>
      <c r="H66" s="167"/>
      <c r="I66" s="167"/>
      <c r="J66" s="7">
        <v>10</v>
      </c>
      <c r="K66" s="162"/>
      <c r="L66" s="6">
        <v>0</v>
      </c>
      <c r="M66" s="167"/>
      <c r="N66" s="167"/>
      <c r="O66" s="167"/>
      <c r="P66" s="167"/>
      <c r="Q66" s="8">
        <f>VLOOKUP(L66,перечень!$B$3:$C$152,2,FALSE)</f>
        <v>0</v>
      </c>
      <c r="R66" s="162"/>
      <c r="S66" s="7">
        <f t="shared" si="16"/>
        <v>0</v>
      </c>
      <c r="T66" s="9">
        <f t="shared" si="4"/>
        <v>0</v>
      </c>
      <c r="U66" s="203"/>
      <c r="V66" s="217"/>
      <c r="W66" s="209"/>
    </row>
    <row r="67" spans="1:23" s="27" customFormat="1" x14ac:dyDescent="0.25">
      <c r="A67" s="171"/>
      <c r="B67" s="251"/>
      <c r="C67" s="183"/>
      <c r="D67" s="29"/>
      <c r="E67" s="6"/>
      <c r="F67" s="167"/>
      <c r="G67" s="167"/>
      <c r="H67" s="167"/>
      <c r="I67" s="167"/>
      <c r="J67" s="7">
        <v>10</v>
      </c>
      <c r="K67" s="162"/>
      <c r="L67" s="6">
        <v>0</v>
      </c>
      <c r="M67" s="167"/>
      <c r="N67" s="167"/>
      <c r="O67" s="167"/>
      <c r="P67" s="167"/>
      <c r="Q67" s="8">
        <f>VLOOKUP(L67,перечень!$B$3:$C$152,2,FALSE)</f>
        <v>0</v>
      </c>
      <c r="R67" s="162"/>
      <c r="S67" s="7">
        <f t="shared" si="16"/>
        <v>0</v>
      </c>
      <c r="T67" s="9">
        <f t="shared" si="4"/>
        <v>0</v>
      </c>
      <c r="U67" s="203"/>
      <c r="V67" s="217"/>
      <c r="W67" s="209"/>
    </row>
    <row r="68" spans="1:23" s="27" customFormat="1" x14ac:dyDescent="0.25">
      <c r="A68" s="171"/>
      <c r="B68" s="251"/>
      <c r="C68" s="183"/>
      <c r="D68" s="29"/>
      <c r="E68" s="6"/>
      <c r="F68" s="167"/>
      <c r="G68" s="167"/>
      <c r="H68" s="167"/>
      <c r="I68" s="167"/>
      <c r="J68" s="7">
        <v>10</v>
      </c>
      <c r="K68" s="162"/>
      <c r="L68" s="6">
        <v>0</v>
      </c>
      <c r="M68" s="167"/>
      <c r="N68" s="167"/>
      <c r="O68" s="167"/>
      <c r="P68" s="167"/>
      <c r="Q68" s="8">
        <f>VLOOKUP(L68,перечень!$B$3:$C$152,2,FALSE)</f>
        <v>0</v>
      </c>
      <c r="R68" s="162"/>
      <c r="S68" s="7">
        <f t="shared" si="16"/>
        <v>0</v>
      </c>
      <c r="T68" s="9">
        <f t="shared" si="4"/>
        <v>0</v>
      </c>
      <c r="U68" s="203"/>
      <c r="V68" s="217"/>
      <c r="W68" s="209"/>
    </row>
    <row r="69" spans="1:23" s="27" customFormat="1" ht="15.75" thickBot="1" x14ac:dyDescent="0.3">
      <c r="A69" s="171"/>
      <c r="B69" s="251"/>
      <c r="C69" s="184"/>
      <c r="D69" s="30"/>
      <c r="E69" s="10"/>
      <c r="F69" s="168"/>
      <c r="G69" s="168"/>
      <c r="H69" s="168"/>
      <c r="I69" s="168"/>
      <c r="J69" s="11">
        <v>10</v>
      </c>
      <c r="K69" s="163"/>
      <c r="L69" s="10">
        <v>0</v>
      </c>
      <c r="M69" s="168"/>
      <c r="N69" s="168"/>
      <c r="O69" s="168"/>
      <c r="P69" s="168"/>
      <c r="Q69" s="12">
        <f>VLOOKUP(L69,перечень!$B$3:$C$152,2,FALSE)</f>
        <v>0</v>
      </c>
      <c r="R69" s="163"/>
      <c r="S69" s="11">
        <f t="shared" si="16"/>
        <v>0</v>
      </c>
      <c r="T69" s="13">
        <f t="shared" si="4"/>
        <v>0</v>
      </c>
      <c r="U69" s="204"/>
      <c r="V69" s="217"/>
      <c r="W69" s="209"/>
    </row>
    <row r="70" spans="1:23" s="27" customFormat="1" ht="15.75" thickTop="1" x14ac:dyDescent="0.25">
      <c r="A70" s="171"/>
      <c r="B70" s="251"/>
      <c r="C70" s="264" t="s">
        <v>5</v>
      </c>
      <c r="D70" s="32"/>
      <c r="E70" s="2"/>
      <c r="F70" s="166"/>
      <c r="G70" s="166"/>
      <c r="H70" s="166"/>
      <c r="I70" s="166">
        <f t="shared" si="14"/>
        <v>0</v>
      </c>
      <c r="J70" s="3">
        <v>10</v>
      </c>
      <c r="K70" s="199">
        <v>30</v>
      </c>
      <c r="L70" s="2">
        <v>0</v>
      </c>
      <c r="M70" s="166">
        <f>$R$70/$K$70*F70</f>
        <v>0</v>
      </c>
      <c r="N70" s="166">
        <f>$R$70/$K$70*G70</f>
        <v>0</v>
      </c>
      <c r="O70" s="166">
        <f>$R$70/$K$70*H70</f>
        <v>0</v>
      </c>
      <c r="P70" s="166">
        <f t="shared" ref="P70" si="17">(M70*4)+(N70*9)+(O70*4)</f>
        <v>0</v>
      </c>
      <c r="Q70" s="4">
        <f>VLOOKUP(L70,перечень!$B$3:$C$152,2,FALSE)</f>
        <v>0</v>
      </c>
      <c r="R70" s="199"/>
      <c r="S70" s="3">
        <f>$R$70*J70/$K$70</f>
        <v>0</v>
      </c>
      <c r="T70" s="5">
        <f t="shared" si="4"/>
        <v>0</v>
      </c>
      <c r="U70" s="202">
        <f>SUM(T70:T72)</f>
        <v>0</v>
      </c>
      <c r="V70" s="217"/>
      <c r="W70" s="209"/>
    </row>
    <row r="71" spans="1:23" s="27" customFormat="1" x14ac:dyDescent="0.25">
      <c r="A71" s="171"/>
      <c r="B71" s="251"/>
      <c r="C71" s="265"/>
      <c r="D71" s="33"/>
      <c r="E71" s="6"/>
      <c r="F71" s="167"/>
      <c r="G71" s="167"/>
      <c r="H71" s="167"/>
      <c r="I71" s="167"/>
      <c r="J71" s="7">
        <v>10</v>
      </c>
      <c r="K71" s="200"/>
      <c r="L71" s="6">
        <v>0</v>
      </c>
      <c r="M71" s="167"/>
      <c r="N71" s="167"/>
      <c r="O71" s="167"/>
      <c r="P71" s="167"/>
      <c r="Q71" s="8">
        <f>VLOOKUP(L71,перечень!$B$3:$C$152,2,FALSE)</f>
        <v>0</v>
      </c>
      <c r="R71" s="200"/>
      <c r="S71" s="7">
        <f>$R$70*J71/$K$70</f>
        <v>0</v>
      </c>
      <c r="T71" s="9">
        <f t="shared" si="4"/>
        <v>0</v>
      </c>
      <c r="U71" s="203"/>
      <c r="V71" s="217"/>
      <c r="W71" s="209"/>
    </row>
    <row r="72" spans="1:23" s="27" customFormat="1" ht="15.75" thickBot="1" x14ac:dyDescent="0.3">
      <c r="A72" s="171"/>
      <c r="B72" s="251"/>
      <c r="C72" s="266"/>
      <c r="D72" s="34"/>
      <c r="E72" s="10"/>
      <c r="F72" s="168"/>
      <c r="G72" s="168"/>
      <c r="H72" s="168"/>
      <c r="I72" s="168"/>
      <c r="J72" s="11">
        <v>10</v>
      </c>
      <c r="K72" s="201"/>
      <c r="L72" s="10">
        <v>0</v>
      </c>
      <c r="M72" s="168"/>
      <c r="N72" s="168"/>
      <c r="O72" s="168"/>
      <c r="P72" s="168"/>
      <c r="Q72" s="12">
        <f>VLOOKUP(L72,перечень!$B$3:$C$152,2,FALSE)</f>
        <v>0</v>
      </c>
      <c r="R72" s="201"/>
      <c r="S72" s="11">
        <f>$R$70*J72/$K$70</f>
        <v>0</v>
      </c>
      <c r="T72" s="13">
        <f t="shared" si="4"/>
        <v>0</v>
      </c>
      <c r="U72" s="204"/>
      <c r="V72" s="217"/>
      <c r="W72" s="209"/>
    </row>
    <row r="73" spans="1:23" s="27" customFormat="1" ht="16.5" thickTop="1" thickBot="1" x14ac:dyDescent="0.3">
      <c r="A73" s="171"/>
      <c r="B73" s="251"/>
      <c r="C73" s="14" t="s">
        <v>6</v>
      </c>
      <c r="D73" s="31"/>
      <c r="E73" s="15"/>
      <c r="F73" s="42"/>
      <c r="G73" s="42"/>
      <c r="H73" s="42"/>
      <c r="I73" s="42">
        <f>(F73*4)+(G73*9)+(H73*4)</f>
        <v>0</v>
      </c>
      <c r="J73" s="16">
        <v>10</v>
      </c>
      <c r="K73" s="17">
        <v>10</v>
      </c>
      <c r="L73" s="15">
        <v>0</v>
      </c>
      <c r="M73" s="42">
        <f>$R$73/$K$73*F73</f>
        <v>0</v>
      </c>
      <c r="N73" s="42">
        <f>$R$73/$K$73*G73</f>
        <v>0</v>
      </c>
      <c r="O73" s="42">
        <f>$R$73/$K$73*H73</f>
        <v>0</v>
      </c>
      <c r="P73" s="42">
        <f>(M73*4)+(N73*9)+(O73*4)</f>
        <v>0</v>
      </c>
      <c r="Q73" s="18">
        <f>VLOOKUP(L73,перечень!$B$3:$C$152,2,FALSE)</f>
        <v>0</v>
      </c>
      <c r="R73" s="17"/>
      <c r="S73" s="16">
        <f>$R$73*J73/$K$73</f>
        <v>0</v>
      </c>
      <c r="T73" s="19">
        <f t="shared" si="4"/>
        <v>0</v>
      </c>
      <c r="U73" s="43">
        <f>SUM(T73)</f>
        <v>0</v>
      </c>
      <c r="V73" s="217"/>
      <c r="W73" s="209"/>
    </row>
    <row r="74" spans="1:23" s="27" customFormat="1" ht="16.5" thickTop="1" thickBot="1" x14ac:dyDescent="0.3">
      <c r="A74" s="171"/>
      <c r="B74" s="189"/>
      <c r="C74" s="14" t="s">
        <v>78</v>
      </c>
      <c r="D74" s="31"/>
      <c r="E74" s="15"/>
      <c r="F74" s="42"/>
      <c r="G74" s="42"/>
      <c r="H74" s="42"/>
      <c r="I74" s="42">
        <f>(F74*4)+(G74*9)+(H74*4)</f>
        <v>0</v>
      </c>
      <c r="J74" s="16">
        <v>10</v>
      </c>
      <c r="K74" s="17">
        <v>10</v>
      </c>
      <c r="L74" s="15">
        <v>0</v>
      </c>
      <c r="M74" s="42">
        <f>$R$74/$K$74*F74</f>
        <v>0</v>
      </c>
      <c r="N74" s="42">
        <f>$R$74/$K$74*G74</f>
        <v>0</v>
      </c>
      <c r="O74" s="42">
        <f>$R$74/$K$74*H74</f>
        <v>0</v>
      </c>
      <c r="P74" s="42">
        <f>(M74*4)+(N74*9)+(O74*4)</f>
        <v>0</v>
      </c>
      <c r="Q74" s="18">
        <f>VLOOKUP(L74,перечень!$B$3:$C$152,2,FALSE)</f>
        <v>0</v>
      </c>
      <c r="R74" s="17"/>
      <c r="S74" s="16">
        <f>$R$74*J74/$K$74</f>
        <v>0</v>
      </c>
      <c r="T74" s="19">
        <f t="shared" si="4"/>
        <v>0</v>
      </c>
      <c r="U74" s="43">
        <f>SUM(T74)</f>
        <v>0</v>
      </c>
      <c r="V74" s="214"/>
      <c r="W74" s="210"/>
    </row>
    <row r="75" spans="1:23" s="27" customFormat="1" ht="15.75" thickTop="1" x14ac:dyDescent="0.25">
      <c r="A75" s="171"/>
      <c r="B75" s="185" t="s">
        <v>83</v>
      </c>
      <c r="C75" s="182" t="s">
        <v>3</v>
      </c>
      <c r="D75" s="28"/>
      <c r="E75" s="2"/>
      <c r="F75" s="166"/>
      <c r="G75" s="166"/>
      <c r="H75" s="166"/>
      <c r="I75" s="166">
        <f t="shared" si="14"/>
        <v>0</v>
      </c>
      <c r="J75" s="3">
        <v>10</v>
      </c>
      <c r="K75" s="161">
        <v>60</v>
      </c>
      <c r="L75" s="2">
        <v>0</v>
      </c>
      <c r="M75" s="166">
        <f>$R$75/$K$75*F75</f>
        <v>0</v>
      </c>
      <c r="N75" s="166">
        <f>$R$75/$K$75*G75</f>
        <v>0</v>
      </c>
      <c r="O75" s="166">
        <f>$R$75/$K$75*H75</f>
        <v>0</v>
      </c>
      <c r="P75" s="166">
        <f t="shared" ref="P75" si="18">(M75*4)+(N75*9)+(O75*4)</f>
        <v>0</v>
      </c>
      <c r="Q75" s="4">
        <f>VLOOKUP(L75,перечень!$B$3:$C$152,2,FALSE)</f>
        <v>0</v>
      </c>
      <c r="R75" s="161"/>
      <c r="S75" s="3">
        <f t="shared" ref="S75:S80" si="19">$R$75*J75/$K$75</f>
        <v>0</v>
      </c>
      <c r="T75" s="5">
        <f t="shared" si="4"/>
        <v>0</v>
      </c>
      <c r="U75" s="202">
        <f>SUM(T75:T80)</f>
        <v>0</v>
      </c>
      <c r="V75" s="213">
        <f>SUM(U75:U91)</f>
        <v>0</v>
      </c>
      <c r="W75" s="208">
        <f>SUM(P75:P91)</f>
        <v>0</v>
      </c>
    </row>
    <row r="76" spans="1:23" s="27" customFormat="1" x14ac:dyDescent="0.25">
      <c r="A76" s="171"/>
      <c r="B76" s="186"/>
      <c r="C76" s="183"/>
      <c r="D76" s="29"/>
      <c r="E76" s="6"/>
      <c r="F76" s="167"/>
      <c r="G76" s="167"/>
      <c r="H76" s="167"/>
      <c r="I76" s="167"/>
      <c r="J76" s="7">
        <v>10</v>
      </c>
      <c r="K76" s="162"/>
      <c r="L76" s="6">
        <v>0</v>
      </c>
      <c r="M76" s="167"/>
      <c r="N76" s="167"/>
      <c r="O76" s="167"/>
      <c r="P76" s="167"/>
      <c r="Q76" s="8">
        <f>VLOOKUP(L76,перечень!$B$3:$C$152,2,FALSE)</f>
        <v>0</v>
      </c>
      <c r="R76" s="162"/>
      <c r="S76" s="7">
        <f t="shared" si="19"/>
        <v>0</v>
      </c>
      <c r="T76" s="9">
        <f t="shared" si="4"/>
        <v>0</v>
      </c>
      <c r="U76" s="203"/>
      <c r="V76" s="217"/>
      <c r="W76" s="209"/>
    </row>
    <row r="77" spans="1:23" s="27" customFormat="1" x14ac:dyDescent="0.25">
      <c r="A77" s="171"/>
      <c r="B77" s="186"/>
      <c r="C77" s="183"/>
      <c r="D77" s="29"/>
      <c r="E77" s="6"/>
      <c r="F77" s="167"/>
      <c r="G77" s="167"/>
      <c r="H77" s="167"/>
      <c r="I77" s="167"/>
      <c r="J77" s="7">
        <v>10</v>
      </c>
      <c r="K77" s="162"/>
      <c r="L77" s="6">
        <v>0</v>
      </c>
      <c r="M77" s="167"/>
      <c r="N77" s="167"/>
      <c r="O77" s="167"/>
      <c r="P77" s="167"/>
      <c r="Q77" s="8">
        <f>VLOOKUP(L77,перечень!$B$3:$C$152,2,FALSE)</f>
        <v>0</v>
      </c>
      <c r="R77" s="162"/>
      <c r="S77" s="7">
        <f t="shared" si="19"/>
        <v>0</v>
      </c>
      <c r="T77" s="9">
        <f t="shared" si="4"/>
        <v>0</v>
      </c>
      <c r="U77" s="203"/>
      <c r="V77" s="217"/>
      <c r="W77" s="209"/>
    </row>
    <row r="78" spans="1:23" s="27" customFormat="1" x14ac:dyDescent="0.25">
      <c r="A78" s="171"/>
      <c r="B78" s="186"/>
      <c r="C78" s="183"/>
      <c r="D78" s="29"/>
      <c r="E78" s="6"/>
      <c r="F78" s="167"/>
      <c r="G78" s="167"/>
      <c r="H78" s="167"/>
      <c r="I78" s="167"/>
      <c r="J78" s="7">
        <v>10</v>
      </c>
      <c r="K78" s="162"/>
      <c r="L78" s="6">
        <v>0</v>
      </c>
      <c r="M78" s="167"/>
      <c r="N78" s="167"/>
      <c r="O78" s="167"/>
      <c r="P78" s="167"/>
      <c r="Q78" s="8">
        <f>VLOOKUP(L78,перечень!$B$3:$C$152,2,FALSE)</f>
        <v>0</v>
      </c>
      <c r="R78" s="162"/>
      <c r="S78" s="7">
        <f t="shared" si="19"/>
        <v>0</v>
      </c>
      <c r="T78" s="9">
        <f t="shared" si="4"/>
        <v>0</v>
      </c>
      <c r="U78" s="203"/>
      <c r="V78" s="217"/>
      <c r="W78" s="209"/>
    </row>
    <row r="79" spans="1:23" s="27" customFormat="1" x14ac:dyDescent="0.25">
      <c r="A79" s="171"/>
      <c r="B79" s="186"/>
      <c r="C79" s="183"/>
      <c r="D79" s="29"/>
      <c r="E79" s="6"/>
      <c r="F79" s="167"/>
      <c r="G79" s="167"/>
      <c r="H79" s="167"/>
      <c r="I79" s="167"/>
      <c r="J79" s="7">
        <v>10</v>
      </c>
      <c r="K79" s="162"/>
      <c r="L79" s="6">
        <v>0</v>
      </c>
      <c r="M79" s="167"/>
      <c r="N79" s="167"/>
      <c r="O79" s="167"/>
      <c r="P79" s="167"/>
      <c r="Q79" s="8">
        <f>VLOOKUP(L79,перечень!$B$3:$C$152,2,FALSE)</f>
        <v>0</v>
      </c>
      <c r="R79" s="162"/>
      <c r="S79" s="7">
        <f t="shared" si="19"/>
        <v>0</v>
      </c>
      <c r="T79" s="9">
        <f t="shared" si="4"/>
        <v>0</v>
      </c>
      <c r="U79" s="203"/>
      <c r="V79" s="217"/>
      <c r="W79" s="209"/>
    </row>
    <row r="80" spans="1:23" s="27" customFormat="1" ht="15.75" thickBot="1" x14ac:dyDescent="0.3">
      <c r="A80" s="171"/>
      <c r="B80" s="186"/>
      <c r="C80" s="184"/>
      <c r="D80" s="30"/>
      <c r="E80" s="10"/>
      <c r="F80" s="168"/>
      <c r="G80" s="168"/>
      <c r="H80" s="168"/>
      <c r="I80" s="168"/>
      <c r="J80" s="11">
        <v>10</v>
      </c>
      <c r="K80" s="163"/>
      <c r="L80" s="10">
        <v>0</v>
      </c>
      <c r="M80" s="168"/>
      <c r="N80" s="168"/>
      <c r="O80" s="168"/>
      <c r="P80" s="168"/>
      <c r="Q80" s="12">
        <f>VLOOKUP(L80,перечень!$B$3:$C$152,2,FALSE)</f>
        <v>0</v>
      </c>
      <c r="R80" s="163"/>
      <c r="S80" s="11">
        <f t="shared" si="19"/>
        <v>0</v>
      </c>
      <c r="T80" s="13">
        <f t="shared" si="4"/>
        <v>0</v>
      </c>
      <c r="U80" s="204"/>
      <c r="V80" s="217"/>
      <c r="W80" s="209"/>
    </row>
    <row r="81" spans="1:23" s="27" customFormat="1" ht="15.75" thickTop="1" x14ac:dyDescent="0.25">
      <c r="A81" s="171"/>
      <c r="B81" s="186"/>
      <c r="C81" s="182" t="s">
        <v>4</v>
      </c>
      <c r="D81" s="28"/>
      <c r="E81" s="2"/>
      <c r="F81" s="166"/>
      <c r="G81" s="166"/>
      <c r="H81" s="166"/>
      <c r="I81" s="166">
        <f t="shared" si="14"/>
        <v>0</v>
      </c>
      <c r="J81" s="3">
        <v>10</v>
      </c>
      <c r="K81" s="161">
        <v>60</v>
      </c>
      <c r="L81" s="2">
        <v>0</v>
      </c>
      <c r="M81" s="166">
        <f>$R$81/$K$81*F81</f>
        <v>0</v>
      </c>
      <c r="N81" s="166">
        <f>$R$81/$K$81*G81</f>
        <v>0</v>
      </c>
      <c r="O81" s="166">
        <f>$R$81/$K$81*H81</f>
        <v>0</v>
      </c>
      <c r="P81" s="166">
        <f t="shared" ref="P81" si="20">(M81*4)+(N81*9)+(O81*4)</f>
        <v>0</v>
      </c>
      <c r="Q81" s="4">
        <f>VLOOKUP(L81,перечень!$B$3:$C$152,2,FALSE)</f>
        <v>0</v>
      </c>
      <c r="R81" s="161">
        <v>60</v>
      </c>
      <c r="S81" s="3">
        <f t="shared" ref="S81:S86" si="21">$R$81*J81/$K$81</f>
        <v>10</v>
      </c>
      <c r="T81" s="5">
        <f t="shared" si="4"/>
        <v>0</v>
      </c>
      <c r="U81" s="202">
        <f>SUM(T81:T86)</f>
        <v>0</v>
      </c>
      <c r="V81" s="217"/>
      <c r="W81" s="209"/>
    </row>
    <row r="82" spans="1:23" s="27" customFormat="1" x14ac:dyDescent="0.25">
      <c r="A82" s="171"/>
      <c r="B82" s="186"/>
      <c r="C82" s="183"/>
      <c r="D82" s="29"/>
      <c r="E82" s="6"/>
      <c r="F82" s="167"/>
      <c r="G82" s="167"/>
      <c r="H82" s="167"/>
      <c r="I82" s="167"/>
      <c r="J82" s="7">
        <v>10</v>
      </c>
      <c r="K82" s="162"/>
      <c r="L82" s="6">
        <v>0</v>
      </c>
      <c r="M82" s="167"/>
      <c r="N82" s="167"/>
      <c r="O82" s="167"/>
      <c r="P82" s="167"/>
      <c r="Q82" s="8">
        <f>VLOOKUP(L82,перечень!$B$3:$C$152,2,FALSE)</f>
        <v>0</v>
      </c>
      <c r="R82" s="162"/>
      <c r="S82" s="7">
        <f t="shared" si="21"/>
        <v>10</v>
      </c>
      <c r="T82" s="9">
        <f t="shared" si="4"/>
        <v>0</v>
      </c>
      <c r="U82" s="203"/>
      <c r="V82" s="217"/>
      <c r="W82" s="209"/>
    </row>
    <row r="83" spans="1:23" s="27" customFormat="1" x14ac:dyDescent="0.25">
      <c r="A83" s="171"/>
      <c r="B83" s="186"/>
      <c r="C83" s="183"/>
      <c r="D83" s="29"/>
      <c r="E83" s="6"/>
      <c r="F83" s="167"/>
      <c r="G83" s="167"/>
      <c r="H83" s="167"/>
      <c r="I83" s="167"/>
      <c r="J83" s="7">
        <v>10</v>
      </c>
      <c r="K83" s="162"/>
      <c r="L83" s="6">
        <v>0</v>
      </c>
      <c r="M83" s="167"/>
      <c r="N83" s="167"/>
      <c r="O83" s="167"/>
      <c r="P83" s="167"/>
      <c r="Q83" s="8">
        <f>VLOOKUP(L83,перечень!$B$3:$C$152,2,FALSE)</f>
        <v>0</v>
      </c>
      <c r="R83" s="162"/>
      <c r="S83" s="7">
        <f t="shared" si="21"/>
        <v>10</v>
      </c>
      <c r="T83" s="9">
        <f t="shared" si="4"/>
        <v>0</v>
      </c>
      <c r="U83" s="203"/>
      <c r="V83" s="217"/>
      <c r="W83" s="209"/>
    </row>
    <row r="84" spans="1:23" s="27" customFormat="1" x14ac:dyDescent="0.25">
      <c r="A84" s="171"/>
      <c r="B84" s="186"/>
      <c r="C84" s="183"/>
      <c r="D84" s="29"/>
      <c r="E84" s="6"/>
      <c r="F84" s="167"/>
      <c r="G84" s="167"/>
      <c r="H84" s="167"/>
      <c r="I84" s="167"/>
      <c r="J84" s="7">
        <v>10</v>
      </c>
      <c r="K84" s="162"/>
      <c r="L84" s="6">
        <v>0</v>
      </c>
      <c r="M84" s="167"/>
      <c r="N84" s="167"/>
      <c r="O84" s="167"/>
      <c r="P84" s="167"/>
      <c r="Q84" s="8">
        <f>VLOOKUP(L84,перечень!$B$3:$C$152,2,FALSE)</f>
        <v>0</v>
      </c>
      <c r="R84" s="162"/>
      <c r="S84" s="7">
        <f t="shared" si="21"/>
        <v>10</v>
      </c>
      <c r="T84" s="9">
        <f t="shared" ref="T84:T91" si="22">Q84/1000*S84</f>
        <v>0</v>
      </c>
      <c r="U84" s="203"/>
      <c r="V84" s="217"/>
      <c r="W84" s="209"/>
    </row>
    <row r="85" spans="1:23" s="27" customFormat="1" x14ac:dyDescent="0.25">
      <c r="A85" s="171"/>
      <c r="B85" s="186"/>
      <c r="C85" s="183"/>
      <c r="D85" s="29"/>
      <c r="E85" s="6"/>
      <c r="F85" s="167"/>
      <c r="G85" s="167"/>
      <c r="H85" s="167"/>
      <c r="I85" s="167"/>
      <c r="J85" s="7">
        <v>10</v>
      </c>
      <c r="K85" s="162"/>
      <c r="L85" s="6">
        <v>0</v>
      </c>
      <c r="M85" s="167"/>
      <c r="N85" s="167"/>
      <c r="O85" s="167"/>
      <c r="P85" s="167"/>
      <c r="Q85" s="8">
        <f>VLOOKUP(L85,перечень!$B$3:$C$152,2,FALSE)</f>
        <v>0</v>
      </c>
      <c r="R85" s="162"/>
      <c r="S85" s="7">
        <f t="shared" si="21"/>
        <v>10</v>
      </c>
      <c r="T85" s="9">
        <f t="shared" si="22"/>
        <v>0</v>
      </c>
      <c r="U85" s="203"/>
      <c r="V85" s="217"/>
      <c r="W85" s="209"/>
    </row>
    <row r="86" spans="1:23" s="27" customFormat="1" ht="15.75" thickBot="1" x14ac:dyDescent="0.3">
      <c r="A86" s="171"/>
      <c r="B86" s="186"/>
      <c r="C86" s="184"/>
      <c r="D86" s="30"/>
      <c r="E86" s="10"/>
      <c r="F86" s="168"/>
      <c r="G86" s="168"/>
      <c r="H86" s="168"/>
      <c r="I86" s="168"/>
      <c r="J86" s="11">
        <v>10</v>
      </c>
      <c r="K86" s="163"/>
      <c r="L86" s="10">
        <v>0</v>
      </c>
      <c r="M86" s="168"/>
      <c r="N86" s="168"/>
      <c r="O86" s="168"/>
      <c r="P86" s="168"/>
      <c r="Q86" s="12">
        <f>VLOOKUP(L86,перечень!$B$3:$C$152,2,FALSE)</f>
        <v>0</v>
      </c>
      <c r="R86" s="163"/>
      <c r="S86" s="11">
        <f t="shared" si="21"/>
        <v>10</v>
      </c>
      <c r="T86" s="13">
        <f t="shared" si="22"/>
        <v>0</v>
      </c>
      <c r="U86" s="204"/>
      <c r="V86" s="217"/>
      <c r="W86" s="209"/>
    </row>
    <row r="87" spans="1:23" s="27" customFormat="1" ht="15.75" thickTop="1" x14ac:dyDescent="0.25">
      <c r="A87" s="171"/>
      <c r="B87" s="186"/>
      <c r="C87" s="182" t="s">
        <v>5</v>
      </c>
      <c r="D87" s="28"/>
      <c r="E87" s="2"/>
      <c r="F87" s="166"/>
      <c r="G87" s="166"/>
      <c r="H87" s="166"/>
      <c r="I87" s="166">
        <f t="shared" si="14"/>
        <v>0</v>
      </c>
      <c r="J87" s="3">
        <v>10</v>
      </c>
      <c r="K87" s="161">
        <v>30</v>
      </c>
      <c r="L87" s="2">
        <v>0</v>
      </c>
      <c r="M87" s="166">
        <f>$R$87/$K$87*F87</f>
        <v>0</v>
      </c>
      <c r="N87" s="166">
        <f>$R$87/$K$87*G87</f>
        <v>0</v>
      </c>
      <c r="O87" s="166">
        <f>$R$87/$K$87*H87</f>
        <v>0</v>
      </c>
      <c r="P87" s="166">
        <f t="shared" ref="P87" si="23">(M87*4)+(N87*9)+(O87*4)</f>
        <v>0</v>
      </c>
      <c r="Q87" s="4">
        <f>VLOOKUP(L87,перечень!$B$3:$C$152,2,FALSE)</f>
        <v>0</v>
      </c>
      <c r="R87" s="161">
        <v>30</v>
      </c>
      <c r="S87" s="3">
        <f>$R$87*J87/$K$87</f>
        <v>10</v>
      </c>
      <c r="T87" s="5">
        <f t="shared" si="22"/>
        <v>0</v>
      </c>
      <c r="U87" s="202">
        <f>SUM(T87:T89)</f>
        <v>0</v>
      </c>
      <c r="V87" s="217"/>
      <c r="W87" s="209"/>
    </row>
    <row r="88" spans="1:23" s="27" customFormat="1" x14ac:dyDescent="0.25">
      <c r="A88" s="171"/>
      <c r="B88" s="186"/>
      <c r="C88" s="183"/>
      <c r="D88" s="29"/>
      <c r="E88" s="6"/>
      <c r="F88" s="167"/>
      <c r="G88" s="167"/>
      <c r="H88" s="167"/>
      <c r="I88" s="167"/>
      <c r="J88" s="7">
        <v>10</v>
      </c>
      <c r="K88" s="162"/>
      <c r="L88" s="6">
        <v>0</v>
      </c>
      <c r="M88" s="167"/>
      <c r="N88" s="167"/>
      <c r="O88" s="167"/>
      <c r="P88" s="167"/>
      <c r="Q88" s="8">
        <f>VLOOKUP(L88,перечень!$B$3:$C$152,2,FALSE)</f>
        <v>0</v>
      </c>
      <c r="R88" s="162"/>
      <c r="S88" s="7">
        <f>$R$87*J88/$K$87</f>
        <v>10</v>
      </c>
      <c r="T88" s="9">
        <f t="shared" si="22"/>
        <v>0</v>
      </c>
      <c r="U88" s="203"/>
      <c r="V88" s="217"/>
      <c r="W88" s="209"/>
    </row>
    <row r="89" spans="1:23" s="27" customFormat="1" ht="15.75" thickBot="1" x14ac:dyDescent="0.3">
      <c r="A89" s="171"/>
      <c r="B89" s="186"/>
      <c r="C89" s="184"/>
      <c r="D89" s="30"/>
      <c r="E89" s="10"/>
      <c r="F89" s="168"/>
      <c r="G89" s="168"/>
      <c r="H89" s="168"/>
      <c r="I89" s="168"/>
      <c r="J89" s="11">
        <v>10</v>
      </c>
      <c r="K89" s="163"/>
      <c r="L89" s="10">
        <v>0</v>
      </c>
      <c r="M89" s="168"/>
      <c r="N89" s="168"/>
      <c r="O89" s="168"/>
      <c r="P89" s="168"/>
      <c r="Q89" s="12">
        <f>VLOOKUP(L89,перечень!$B$3:$C$152,2,FALSE)</f>
        <v>0</v>
      </c>
      <c r="R89" s="163"/>
      <c r="S89" s="11">
        <f>$R$87*J89/$K$87</f>
        <v>10</v>
      </c>
      <c r="T89" s="13">
        <f t="shared" si="22"/>
        <v>0</v>
      </c>
      <c r="U89" s="204"/>
      <c r="V89" s="217"/>
      <c r="W89" s="209"/>
    </row>
    <row r="90" spans="1:23" s="27" customFormat="1" ht="16.5" thickTop="1" thickBot="1" x14ac:dyDescent="0.3">
      <c r="A90" s="171"/>
      <c r="B90" s="186"/>
      <c r="C90" s="14" t="s">
        <v>6</v>
      </c>
      <c r="D90" s="31"/>
      <c r="E90" s="15"/>
      <c r="F90" s="42"/>
      <c r="G90" s="42"/>
      <c r="H90" s="42"/>
      <c r="I90" s="42">
        <f t="shared" si="14"/>
        <v>0</v>
      </c>
      <c r="J90" s="16">
        <v>10</v>
      </c>
      <c r="K90" s="17">
        <v>10</v>
      </c>
      <c r="L90" s="15">
        <v>0</v>
      </c>
      <c r="M90" s="42">
        <f>$R$90/$K$90*F90</f>
        <v>0</v>
      </c>
      <c r="N90" s="42">
        <f>$R$90/$K$90*G90</f>
        <v>0</v>
      </c>
      <c r="O90" s="42">
        <f>$R$90/$K$90*H90</f>
        <v>0</v>
      </c>
      <c r="P90" s="42">
        <f t="shared" ref="P90:P91" si="24">(M90*4)+(N90*9)+(O90*4)</f>
        <v>0</v>
      </c>
      <c r="Q90" s="18">
        <f>VLOOKUP(L90,перечень!$B$3:$C$152,2,FALSE)</f>
        <v>0</v>
      </c>
      <c r="R90" s="17">
        <v>10</v>
      </c>
      <c r="S90" s="16">
        <f>$R$90*J90/$K$90</f>
        <v>10</v>
      </c>
      <c r="T90" s="19">
        <f t="shared" si="22"/>
        <v>0</v>
      </c>
      <c r="U90" s="43">
        <f>SUM(T90)</f>
        <v>0</v>
      </c>
      <c r="V90" s="217"/>
      <c r="W90" s="209"/>
    </row>
    <row r="91" spans="1:23" s="27" customFormat="1" ht="16.5" thickTop="1" thickBot="1" x14ac:dyDescent="0.3">
      <c r="A91" s="172"/>
      <c r="B91" s="187"/>
      <c r="C91" s="14" t="s">
        <v>78</v>
      </c>
      <c r="D91" s="31"/>
      <c r="E91" s="15"/>
      <c r="F91" s="42"/>
      <c r="G91" s="42"/>
      <c r="H91" s="42"/>
      <c r="I91" s="42">
        <f t="shared" si="14"/>
        <v>0</v>
      </c>
      <c r="J91" s="16">
        <v>10</v>
      </c>
      <c r="K91" s="17">
        <v>10</v>
      </c>
      <c r="L91" s="15">
        <v>0</v>
      </c>
      <c r="M91" s="42">
        <f>$R$91/$K$91*F91</f>
        <v>0</v>
      </c>
      <c r="N91" s="42">
        <f>$R$91/$K$91*G91</f>
        <v>0</v>
      </c>
      <c r="O91" s="42">
        <f>$R$91/$K$91*H91</f>
        <v>0</v>
      </c>
      <c r="P91" s="42">
        <f t="shared" si="24"/>
        <v>0</v>
      </c>
      <c r="Q91" s="18">
        <f>VLOOKUP(L91,перечень!$B$3:$C$152,2,FALSE)</f>
        <v>0</v>
      </c>
      <c r="R91" s="17">
        <v>80</v>
      </c>
      <c r="S91" s="16">
        <f>$R$91*J91/$K$91</f>
        <v>80</v>
      </c>
      <c r="T91" s="19">
        <f t="shared" si="22"/>
        <v>0</v>
      </c>
      <c r="U91" s="43">
        <f>SUM(T91)</f>
        <v>0</v>
      </c>
      <c r="V91" s="214"/>
      <c r="W91" s="210"/>
    </row>
    <row r="92" spans="1:23" ht="15.75" thickTop="1" x14ac:dyDescent="0.25"/>
  </sheetData>
  <mergeCells count="228">
    <mergeCell ref="U81:U86"/>
    <mergeCell ref="C81:C86"/>
    <mergeCell ref="F81:F86"/>
    <mergeCell ref="G81:G86"/>
    <mergeCell ref="H81:H86"/>
    <mergeCell ref="I81:I86"/>
    <mergeCell ref="K81:K86"/>
    <mergeCell ref="M87:M89"/>
    <mergeCell ref="N87:N89"/>
    <mergeCell ref="O87:O89"/>
    <mergeCell ref="P87:P89"/>
    <mergeCell ref="R87:R89"/>
    <mergeCell ref="U87:U89"/>
    <mergeCell ref="C87:C89"/>
    <mergeCell ref="F87:F89"/>
    <mergeCell ref="G87:G89"/>
    <mergeCell ref="H87:H89"/>
    <mergeCell ref="I87:I89"/>
    <mergeCell ref="K87:K89"/>
    <mergeCell ref="V75:V91"/>
    <mergeCell ref="W75:W91"/>
    <mergeCell ref="U70:U72"/>
    <mergeCell ref="B75:B91"/>
    <mergeCell ref="C75:C80"/>
    <mergeCell ref="F75:F80"/>
    <mergeCell ref="G75:G80"/>
    <mergeCell ref="H75:H80"/>
    <mergeCell ref="I75:I80"/>
    <mergeCell ref="K75:K80"/>
    <mergeCell ref="M75:M80"/>
    <mergeCell ref="N75:N80"/>
    <mergeCell ref="K70:K72"/>
    <mergeCell ref="M70:M72"/>
    <mergeCell ref="N70:N72"/>
    <mergeCell ref="O70:O72"/>
    <mergeCell ref="P70:P72"/>
    <mergeCell ref="R70:R72"/>
    <mergeCell ref="B58:B74"/>
    <mergeCell ref="M81:M86"/>
    <mergeCell ref="N81:N86"/>
    <mergeCell ref="O81:O86"/>
    <mergeCell ref="P81:P86"/>
    <mergeCell ref="R81:R86"/>
    <mergeCell ref="R64:R69"/>
    <mergeCell ref="U64:U69"/>
    <mergeCell ref="C70:C72"/>
    <mergeCell ref="F70:F72"/>
    <mergeCell ref="G70:G72"/>
    <mergeCell ref="H70:H72"/>
    <mergeCell ref="I70:I72"/>
    <mergeCell ref="O75:O80"/>
    <mergeCell ref="P75:P80"/>
    <mergeCell ref="R75:R80"/>
    <mergeCell ref="U75:U80"/>
    <mergeCell ref="U58:U63"/>
    <mergeCell ref="V58:V74"/>
    <mergeCell ref="W58:W74"/>
    <mergeCell ref="C64:C69"/>
    <mergeCell ref="F64:F69"/>
    <mergeCell ref="G64:G69"/>
    <mergeCell ref="H64:H69"/>
    <mergeCell ref="I64:I69"/>
    <mergeCell ref="K64:K69"/>
    <mergeCell ref="M64:M69"/>
    <mergeCell ref="K58:K63"/>
    <mergeCell ref="M58:M63"/>
    <mergeCell ref="N58:N63"/>
    <mergeCell ref="O58:O63"/>
    <mergeCell ref="P58:P63"/>
    <mergeCell ref="R58:R63"/>
    <mergeCell ref="C58:C63"/>
    <mergeCell ref="F58:F63"/>
    <mergeCell ref="G58:G63"/>
    <mergeCell ref="H58:H63"/>
    <mergeCell ref="I58:I63"/>
    <mergeCell ref="N64:N69"/>
    <mergeCell ref="O64:O69"/>
    <mergeCell ref="P64:P69"/>
    <mergeCell ref="K50:K52"/>
    <mergeCell ref="M55:M57"/>
    <mergeCell ref="N55:N57"/>
    <mergeCell ref="O55:O57"/>
    <mergeCell ref="P55:P57"/>
    <mergeCell ref="R55:R57"/>
    <mergeCell ref="U55:U57"/>
    <mergeCell ref="C55:C57"/>
    <mergeCell ref="F55:F57"/>
    <mergeCell ref="G55:G57"/>
    <mergeCell ref="H55:H57"/>
    <mergeCell ref="I55:I57"/>
    <mergeCell ref="K55:K57"/>
    <mergeCell ref="D50:D52"/>
    <mergeCell ref="K40:K43"/>
    <mergeCell ref="M44:M49"/>
    <mergeCell ref="N44:N49"/>
    <mergeCell ref="O44:O49"/>
    <mergeCell ref="P44:P49"/>
    <mergeCell ref="R44:R49"/>
    <mergeCell ref="U44:U49"/>
    <mergeCell ref="C44:C49"/>
    <mergeCell ref="F44:F49"/>
    <mergeCell ref="G44:G49"/>
    <mergeCell ref="H44:H49"/>
    <mergeCell ref="I44:I49"/>
    <mergeCell ref="K44:K49"/>
    <mergeCell ref="D44:D49"/>
    <mergeCell ref="V26:V57"/>
    <mergeCell ref="W26:W57"/>
    <mergeCell ref="N26:N31"/>
    <mergeCell ref="O26:O31"/>
    <mergeCell ref="P26:P31"/>
    <mergeCell ref="R26:R31"/>
    <mergeCell ref="M40:M43"/>
    <mergeCell ref="N40:N43"/>
    <mergeCell ref="O40:O43"/>
    <mergeCell ref="P40:P43"/>
    <mergeCell ref="R40:R43"/>
    <mergeCell ref="U40:U43"/>
    <mergeCell ref="M50:M52"/>
    <mergeCell ref="N50:N52"/>
    <mergeCell ref="O50:O52"/>
    <mergeCell ref="P50:P52"/>
    <mergeCell ref="R50:R52"/>
    <mergeCell ref="U50:U52"/>
    <mergeCell ref="K32:K39"/>
    <mergeCell ref="K26:K31"/>
    <mergeCell ref="M26:M31"/>
    <mergeCell ref="M32:M39"/>
    <mergeCell ref="N32:N39"/>
    <mergeCell ref="O32:O39"/>
    <mergeCell ref="P32:P39"/>
    <mergeCell ref="R32:R39"/>
    <mergeCell ref="U32:U39"/>
    <mergeCell ref="U26:U31"/>
    <mergeCell ref="B26:B57"/>
    <mergeCell ref="C26:C31"/>
    <mergeCell ref="D26:D31"/>
    <mergeCell ref="F26:F31"/>
    <mergeCell ref="G26:G31"/>
    <mergeCell ref="H26:H31"/>
    <mergeCell ref="I26:I31"/>
    <mergeCell ref="C32:C39"/>
    <mergeCell ref="D32:D39"/>
    <mergeCell ref="F32:F39"/>
    <mergeCell ref="G32:G39"/>
    <mergeCell ref="H32:H39"/>
    <mergeCell ref="I32:I39"/>
    <mergeCell ref="C40:C43"/>
    <mergeCell ref="F40:F43"/>
    <mergeCell ref="G40:G43"/>
    <mergeCell ref="H40:H43"/>
    <mergeCell ref="I40:I43"/>
    <mergeCell ref="C50:C52"/>
    <mergeCell ref="F50:F52"/>
    <mergeCell ref="G50:G52"/>
    <mergeCell ref="H50:H52"/>
    <mergeCell ref="I50:I52"/>
    <mergeCell ref="D40:D43"/>
    <mergeCell ref="C19:C21"/>
    <mergeCell ref="F19:F21"/>
    <mergeCell ref="G19:G21"/>
    <mergeCell ref="H19:H21"/>
    <mergeCell ref="I19:I21"/>
    <mergeCell ref="K19:K21"/>
    <mergeCell ref="B24:B25"/>
    <mergeCell ref="V24:V25"/>
    <mergeCell ref="W24:W25"/>
    <mergeCell ref="M11:M16"/>
    <mergeCell ref="N11:N16"/>
    <mergeCell ref="O11:O16"/>
    <mergeCell ref="P11:P16"/>
    <mergeCell ref="R11:R16"/>
    <mergeCell ref="U11:U16"/>
    <mergeCell ref="U5:U10"/>
    <mergeCell ref="V5:V23"/>
    <mergeCell ref="W5:W23"/>
    <mergeCell ref="N5:N10"/>
    <mergeCell ref="O5:O10"/>
    <mergeCell ref="P5:P10"/>
    <mergeCell ref="R5:R10"/>
    <mergeCell ref="M19:M21"/>
    <mergeCell ref="N19:N21"/>
    <mergeCell ref="O19:O21"/>
    <mergeCell ref="P19:P21"/>
    <mergeCell ref="R19:R21"/>
    <mergeCell ref="U19:U21"/>
    <mergeCell ref="A5:A91"/>
    <mergeCell ref="B5:B23"/>
    <mergeCell ref="C5:C10"/>
    <mergeCell ref="D5:D10"/>
    <mergeCell ref="F5:F10"/>
    <mergeCell ref="G5:G10"/>
    <mergeCell ref="H5:H10"/>
    <mergeCell ref="I5:I10"/>
    <mergeCell ref="M3:M4"/>
    <mergeCell ref="B3:C3"/>
    <mergeCell ref="D3:D4"/>
    <mergeCell ref="F3:F4"/>
    <mergeCell ref="G3:G4"/>
    <mergeCell ref="H3:H4"/>
    <mergeCell ref="I3:I4"/>
    <mergeCell ref="C11:C16"/>
    <mergeCell ref="D11:D16"/>
    <mergeCell ref="F11:F16"/>
    <mergeCell ref="G11:G16"/>
    <mergeCell ref="H11:H16"/>
    <mergeCell ref="I11:I16"/>
    <mergeCell ref="K11:K16"/>
    <mergeCell ref="K5:K10"/>
    <mergeCell ref="M5:M10"/>
    <mergeCell ref="E1:K1"/>
    <mergeCell ref="L1:S1"/>
    <mergeCell ref="V1:W1"/>
    <mergeCell ref="E2:E4"/>
    <mergeCell ref="F2:I2"/>
    <mergeCell ref="L2:L4"/>
    <mergeCell ref="M2:P2"/>
    <mergeCell ref="Q2:S2"/>
    <mergeCell ref="J3:J4"/>
    <mergeCell ref="K3:K4"/>
    <mergeCell ref="T3:T4"/>
    <mergeCell ref="U3:U4"/>
    <mergeCell ref="N3:N4"/>
    <mergeCell ref="O3:O4"/>
    <mergeCell ref="Q3:Q4"/>
    <mergeCell ref="R3:R4"/>
    <mergeCell ref="S3:S4"/>
    <mergeCell ref="P3:P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opLeftCell="A19" zoomScale="60" zoomScaleNormal="60" workbookViewId="0">
      <selection activeCell="R47" sqref="R47:R52"/>
    </sheetView>
  </sheetViews>
  <sheetFormatPr defaultRowHeight="15" x14ac:dyDescent="0.25"/>
  <cols>
    <col min="2" max="2" width="17.140625" customWidth="1"/>
    <col min="3" max="3" width="18.85546875" customWidth="1"/>
    <col min="4" max="4" width="16.5703125" customWidth="1"/>
    <col min="5" max="5" width="25.5703125" customWidth="1"/>
    <col min="12" max="12" width="23.5703125" customWidth="1"/>
    <col min="17" max="17" width="15.85546875" customWidth="1"/>
    <col min="19" max="19" width="10.85546875" customWidth="1"/>
    <col min="20" max="20" width="15.7109375" customWidth="1"/>
    <col min="21" max="21" width="14.140625" customWidth="1"/>
    <col min="22" max="23" width="16.140625" customWidth="1"/>
  </cols>
  <sheetData>
    <row r="1" spans="1:23" s="27" customFormat="1" ht="16.5" thickTop="1" thickBot="1" x14ac:dyDescent="0.3">
      <c r="E1" s="227" t="s">
        <v>84</v>
      </c>
      <c r="F1" s="228"/>
      <c r="G1" s="228"/>
      <c r="H1" s="228"/>
      <c r="I1" s="228"/>
      <c r="J1" s="228"/>
      <c r="K1" s="229"/>
      <c r="L1" s="227" t="s">
        <v>196</v>
      </c>
      <c r="M1" s="228"/>
      <c r="N1" s="228"/>
      <c r="O1" s="228"/>
      <c r="P1" s="228"/>
      <c r="Q1" s="228"/>
      <c r="R1" s="228"/>
      <c r="S1" s="229"/>
      <c r="V1" s="224" t="s">
        <v>200</v>
      </c>
      <c r="W1" s="225"/>
    </row>
    <row r="2" spans="1:23" s="27" customFormat="1" ht="30.75" thickTop="1" x14ac:dyDescent="0.25">
      <c r="D2" s="39" t="s">
        <v>84</v>
      </c>
      <c r="E2" s="230" t="s">
        <v>22</v>
      </c>
      <c r="F2" s="164" t="s">
        <v>195</v>
      </c>
      <c r="G2" s="165"/>
      <c r="H2" s="165"/>
      <c r="I2" s="226"/>
      <c r="J2" s="40"/>
      <c r="K2" s="41"/>
      <c r="L2" s="235" t="s">
        <v>75</v>
      </c>
      <c r="M2" s="164" t="s">
        <v>195</v>
      </c>
      <c r="N2" s="165"/>
      <c r="O2" s="165"/>
      <c r="P2" s="165"/>
      <c r="Q2" s="236" t="s">
        <v>199</v>
      </c>
      <c r="R2" s="237"/>
      <c r="S2" s="238"/>
      <c r="V2" s="104" t="s">
        <v>201</v>
      </c>
      <c r="W2" s="105" t="s">
        <v>198</v>
      </c>
    </row>
    <row r="3" spans="1:23" s="27" customFormat="1" ht="15.75" thickBot="1" x14ac:dyDescent="0.3">
      <c r="A3" s="1"/>
      <c r="B3" s="157" t="s">
        <v>85</v>
      </c>
      <c r="C3" s="157"/>
      <c r="D3" s="169" t="s">
        <v>93</v>
      </c>
      <c r="E3" s="231"/>
      <c r="F3" s="233" t="s">
        <v>191</v>
      </c>
      <c r="G3" s="233" t="s">
        <v>192</v>
      </c>
      <c r="H3" s="233" t="s">
        <v>193</v>
      </c>
      <c r="I3" s="211" t="s">
        <v>194</v>
      </c>
      <c r="J3" s="193" t="s">
        <v>74</v>
      </c>
      <c r="K3" s="205" t="s">
        <v>88</v>
      </c>
      <c r="L3" s="167"/>
      <c r="M3" s="211" t="s">
        <v>191</v>
      </c>
      <c r="N3" s="211" t="s">
        <v>192</v>
      </c>
      <c r="O3" s="211" t="s">
        <v>193</v>
      </c>
      <c r="P3" s="211" t="s">
        <v>194</v>
      </c>
      <c r="Q3" s="195" t="s">
        <v>86</v>
      </c>
      <c r="R3" s="205" t="s">
        <v>76</v>
      </c>
      <c r="S3" s="193" t="s">
        <v>89</v>
      </c>
      <c r="T3" s="195" t="s">
        <v>87</v>
      </c>
      <c r="U3" s="197" t="s">
        <v>77</v>
      </c>
      <c r="V3" s="47">
        <f>V5+V24+V26+V61+V78</f>
        <v>162.34122500000001</v>
      </c>
      <c r="W3" s="50">
        <f>W5+W24+W26+W61+W78</f>
        <v>1646.8593333333333</v>
      </c>
    </row>
    <row r="4" spans="1:23" s="27" customFormat="1" ht="46.5" thickTop="1" thickBot="1" x14ac:dyDescent="0.3">
      <c r="A4" s="106" t="s">
        <v>94</v>
      </c>
      <c r="B4" s="35" t="s">
        <v>21</v>
      </c>
      <c r="C4" s="107" t="s">
        <v>2</v>
      </c>
      <c r="D4" s="156"/>
      <c r="E4" s="232"/>
      <c r="F4" s="234"/>
      <c r="G4" s="234"/>
      <c r="H4" s="234"/>
      <c r="I4" s="212"/>
      <c r="J4" s="239"/>
      <c r="K4" s="206"/>
      <c r="L4" s="168"/>
      <c r="M4" s="212"/>
      <c r="N4" s="212"/>
      <c r="O4" s="212"/>
      <c r="P4" s="212"/>
      <c r="Q4" s="196"/>
      <c r="R4" s="207"/>
      <c r="S4" s="194"/>
      <c r="T4" s="196"/>
      <c r="U4" s="198"/>
      <c r="V4" s="38" t="s">
        <v>190</v>
      </c>
      <c r="W4" s="44" t="s">
        <v>197</v>
      </c>
    </row>
    <row r="5" spans="1:23" s="27" customFormat="1" ht="15.75" customHeight="1" thickTop="1" x14ac:dyDescent="0.25">
      <c r="A5" s="170" t="s">
        <v>95</v>
      </c>
      <c r="B5" s="185" t="s">
        <v>7</v>
      </c>
      <c r="C5" s="179" t="s">
        <v>311</v>
      </c>
      <c r="D5" s="154" t="s">
        <v>424</v>
      </c>
      <c r="E5" s="2" t="s">
        <v>312</v>
      </c>
      <c r="F5" s="166">
        <v>8.3000000000000007</v>
      </c>
      <c r="G5" s="166">
        <v>12.6</v>
      </c>
      <c r="H5" s="166">
        <v>36.799999999999997</v>
      </c>
      <c r="I5" s="166">
        <f>(F5*4)+(G5*9)+(H5*4)</f>
        <v>293.79999999999995</v>
      </c>
      <c r="J5" s="3">
        <v>50</v>
      </c>
      <c r="K5" s="161">
        <v>200</v>
      </c>
      <c r="L5" s="6" t="s">
        <v>153</v>
      </c>
      <c r="M5" s="166">
        <f>$R$5/$K$5*F5</f>
        <v>8.3000000000000007</v>
      </c>
      <c r="N5" s="166">
        <f>$R$5/$K$5*G5</f>
        <v>12.6</v>
      </c>
      <c r="O5" s="166">
        <f>$R$5/$K$5*H5</f>
        <v>36.799999999999997</v>
      </c>
      <c r="P5" s="166">
        <f>(M5*4)+(N5*9)+(O5*4)</f>
        <v>293.79999999999995</v>
      </c>
      <c r="Q5" s="4">
        <f>VLOOKUP(L5,перечень!$B$3:$C$152,2,FALSE)</f>
        <v>44</v>
      </c>
      <c r="R5" s="161">
        <v>200</v>
      </c>
      <c r="S5" s="3">
        <f t="shared" ref="S5:S10" si="0">$R$5*J5/$K$5</f>
        <v>50</v>
      </c>
      <c r="T5" s="5">
        <f>Q5/1000*S5</f>
        <v>2.1999999999999997</v>
      </c>
      <c r="U5" s="202">
        <f>SUM(T5:T10)</f>
        <v>16.035999999999998</v>
      </c>
      <c r="V5" s="213">
        <f>SUM(U5:U23)</f>
        <v>67.378500000000003</v>
      </c>
      <c r="W5" s="208">
        <f>SUM(P5:P23)</f>
        <v>721.07799999999997</v>
      </c>
    </row>
    <row r="6" spans="1:23" s="27" customFormat="1" x14ac:dyDescent="0.25">
      <c r="A6" s="171"/>
      <c r="B6" s="186"/>
      <c r="C6" s="180"/>
      <c r="D6" s="155"/>
      <c r="E6" s="6" t="s">
        <v>117</v>
      </c>
      <c r="F6" s="167"/>
      <c r="G6" s="167"/>
      <c r="H6" s="167"/>
      <c r="I6" s="167"/>
      <c r="J6" s="7">
        <v>100</v>
      </c>
      <c r="K6" s="162"/>
      <c r="L6" s="6" t="s">
        <v>117</v>
      </c>
      <c r="M6" s="167"/>
      <c r="N6" s="167"/>
      <c r="O6" s="167"/>
      <c r="P6" s="167"/>
      <c r="Q6" s="8">
        <f>VLOOKUP(L6,перечень!$B$3:$C$152,2,FALSE)</f>
        <v>61.85</v>
      </c>
      <c r="R6" s="162"/>
      <c r="S6" s="7">
        <f t="shared" si="0"/>
        <v>100</v>
      </c>
      <c r="T6" s="9">
        <f t="shared" ref="T6:T16" si="1">Q6/1000*S6</f>
        <v>6.1850000000000005</v>
      </c>
      <c r="U6" s="203"/>
      <c r="V6" s="217"/>
      <c r="W6" s="209"/>
    </row>
    <row r="7" spans="1:23" s="27" customFormat="1" x14ac:dyDescent="0.25">
      <c r="A7" s="171"/>
      <c r="B7" s="186"/>
      <c r="C7" s="180"/>
      <c r="D7" s="155"/>
      <c r="E7" s="6" t="s">
        <v>123</v>
      </c>
      <c r="F7" s="167"/>
      <c r="G7" s="167"/>
      <c r="H7" s="167"/>
      <c r="I7" s="167"/>
      <c r="J7" s="7">
        <v>10</v>
      </c>
      <c r="K7" s="162"/>
      <c r="L7" s="6" t="s">
        <v>123</v>
      </c>
      <c r="M7" s="167"/>
      <c r="N7" s="167"/>
      <c r="O7" s="167"/>
      <c r="P7" s="167"/>
      <c r="Q7" s="8">
        <f>VLOOKUP(L7,перечень!$B$3:$C$152,2,FALSE)</f>
        <v>735</v>
      </c>
      <c r="R7" s="162"/>
      <c r="S7" s="7">
        <f t="shared" si="0"/>
        <v>10</v>
      </c>
      <c r="T7" s="9">
        <f t="shared" si="1"/>
        <v>7.35</v>
      </c>
      <c r="U7" s="203"/>
      <c r="V7" s="217"/>
      <c r="W7" s="209"/>
    </row>
    <row r="8" spans="1:23" s="27" customFormat="1" x14ac:dyDescent="0.25">
      <c r="A8" s="171"/>
      <c r="B8" s="186"/>
      <c r="C8" s="180"/>
      <c r="D8" s="155"/>
      <c r="E8" s="6" t="s">
        <v>138</v>
      </c>
      <c r="F8" s="167"/>
      <c r="G8" s="167"/>
      <c r="H8" s="167"/>
      <c r="I8" s="167"/>
      <c r="J8" s="7">
        <v>3</v>
      </c>
      <c r="K8" s="162"/>
      <c r="L8" s="6" t="s">
        <v>138</v>
      </c>
      <c r="M8" s="167"/>
      <c r="N8" s="167"/>
      <c r="O8" s="167"/>
      <c r="P8" s="167"/>
      <c r="Q8" s="8">
        <f>VLOOKUP(L8,перечень!$B$3:$C$152,2,FALSE)</f>
        <v>95</v>
      </c>
      <c r="R8" s="162"/>
      <c r="S8" s="7">
        <f t="shared" si="0"/>
        <v>3</v>
      </c>
      <c r="T8" s="9">
        <f t="shared" si="1"/>
        <v>0.28500000000000003</v>
      </c>
      <c r="U8" s="203"/>
      <c r="V8" s="217"/>
      <c r="W8" s="209"/>
    </row>
    <row r="9" spans="1:23" s="27" customFormat="1" x14ac:dyDescent="0.25">
      <c r="A9" s="171"/>
      <c r="B9" s="186"/>
      <c r="C9" s="180"/>
      <c r="D9" s="155"/>
      <c r="E9" s="6" t="s">
        <v>137</v>
      </c>
      <c r="F9" s="167"/>
      <c r="G9" s="167"/>
      <c r="H9" s="167"/>
      <c r="I9" s="167"/>
      <c r="J9" s="7">
        <v>1</v>
      </c>
      <c r="K9" s="162"/>
      <c r="L9" s="6" t="s">
        <v>137</v>
      </c>
      <c r="M9" s="167"/>
      <c r="N9" s="167"/>
      <c r="O9" s="167"/>
      <c r="P9" s="167"/>
      <c r="Q9" s="8">
        <f>VLOOKUP(L9,перечень!$B$3:$C$152,2,FALSE)</f>
        <v>16</v>
      </c>
      <c r="R9" s="162"/>
      <c r="S9" s="7">
        <f t="shared" si="0"/>
        <v>1</v>
      </c>
      <c r="T9" s="9">
        <f t="shared" si="1"/>
        <v>1.6E-2</v>
      </c>
      <c r="U9" s="203"/>
      <c r="V9" s="217"/>
      <c r="W9" s="209"/>
    </row>
    <row r="10" spans="1:23" s="27" customFormat="1" ht="15.75" thickBot="1" x14ac:dyDescent="0.3">
      <c r="A10" s="171"/>
      <c r="B10" s="186"/>
      <c r="C10" s="181"/>
      <c r="D10" s="156"/>
      <c r="E10" s="10"/>
      <c r="F10" s="168"/>
      <c r="G10" s="168"/>
      <c r="H10" s="168"/>
      <c r="I10" s="168"/>
      <c r="J10" s="11"/>
      <c r="K10" s="163"/>
      <c r="L10" s="6">
        <v>0</v>
      </c>
      <c r="M10" s="168"/>
      <c r="N10" s="168"/>
      <c r="O10" s="168"/>
      <c r="P10" s="168"/>
      <c r="Q10" s="12">
        <f>VLOOKUP(L10,перечень!$B$3:$C$152,2,FALSE)</f>
        <v>0</v>
      </c>
      <c r="R10" s="163"/>
      <c r="S10" s="11">
        <f t="shared" si="0"/>
        <v>0</v>
      </c>
      <c r="T10" s="13">
        <f t="shared" si="1"/>
        <v>0</v>
      </c>
      <c r="U10" s="204"/>
      <c r="V10" s="217"/>
      <c r="W10" s="209"/>
    </row>
    <row r="11" spans="1:23" s="27" customFormat="1" ht="15.75" customHeight="1" thickTop="1" x14ac:dyDescent="0.25">
      <c r="A11" s="171"/>
      <c r="B11" s="186"/>
      <c r="C11" s="179" t="s">
        <v>189</v>
      </c>
      <c r="D11" s="154" t="s">
        <v>282</v>
      </c>
      <c r="E11" s="2" t="s">
        <v>117</v>
      </c>
      <c r="F11" s="166">
        <v>4.5999999999999996</v>
      </c>
      <c r="G11" s="166">
        <v>4.3</v>
      </c>
      <c r="H11" s="166">
        <v>12.4</v>
      </c>
      <c r="I11" s="166">
        <f>(F11*4)+(G11*9)+(H11*4)</f>
        <v>106.69999999999999</v>
      </c>
      <c r="J11" s="3">
        <v>130</v>
      </c>
      <c r="K11" s="161">
        <v>200</v>
      </c>
      <c r="L11" s="2" t="s">
        <v>117</v>
      </c>
      <c r="M11" s="166">
        <f>$R$11/$K$11*F11</f>
        <v>4.5999999999999996</v>
      </c>
      <c r="N11" s="166">
        <f>$R$11/$K$11*G11</f>
        <v>4.3</v>
      </c>
      <c r="O11" s="166">
        <f>$R$11/$K$11*H11</f>
        <v>12.4</v>
      </c>
      <c r="P11" s="166">
        <f>(M11*4)+(N11*9)+(O11*4)</f>
        <v>106.69999999999999</v>
      </c>
      <c r="Q11" s="4">
        <f>VLOOKUP(L11,перечень!$B$3:$C$152,2,FALSE)</f>
        <v>61.85</v>
      </c>
      <c r="R11" s="161">
        <v>200</v>
      </c>
      <c r="S11" s="3">
        <f t="shared" ref="S11:S16" si="2">$R$11*J11/$K$11</f>
        <v>130</v>
      </c>
      <c r="T11" s="5">
        <f>Q11/1000*S11</f>
        <v>8.0404999999999998</v>
      </c>
      <c r="U11" s="202">
        <f>SUM(T11:T16)</f>
        <v>14.2805</v>
      </c>
      <c r="V11" s="217"/>
      <c r="W11" s="209"/>
    </row>
    <row r="12" spans="1:23" s="27" customFormat="1" x14ac:dyDescent="0.25">
      <c r="A12" s="171"/>
      <c r="B12" s="186"/>
      <c r="C12" s="180"/>
      <c r="D12" s="155"/>
      <c r="E12" s="6" t="s">
        <v>138</v>
      </c>
      <c r="F12" s="167"/>
      <c r="G12" s="167"/>
      <c r="H12" s="167"/>
      <c r="I12" s="167"/>
      <c r="J12" s="7">
        <v>7</v>
      </c>
      <c r="K12" s="162"/>
      <c r="L12" s="6" t="s">
        <v>138</v>
      </c>
      <c r="M12" s="167"/>
      <c r="N12" s="167"/>
      <c r="O12" s="167"/>
      <c r="P12" s="167"/>
      <c r="Q12" s="8">
        <f>VLOOKUP(L12,перечень!$B$3:$C$152,2,FALSE)</f>
        <v>95</v>
      </c>
      <c r="R12" s="162"/>
      <c r="S12" s="7">
        <f t="shared" si="2"/>
        <v>7</v>
      </c>
      <c r="T12" s="9">
        <f t="shared" si="1"/>
        <v>0.66500000000000004</v>
      </c>
      <c r="U12" s="203"/>
      <c r="V12" s="217"/>
      <c r="W12" s="209"/>
    </row>
    <row r="13" spans="1:23" s="27" customFormat="1" x14ac:dyDescent="0.25">
      <c r="A13" s="171"/>
      <c r="B13" s="186"/>
      <c r="C13" s="180"/>
      <c r="D13" s="155"/>
      <c r="E13" s="6" t="s">
        <v>144</v>
      </c>
      <c r="F13" s="167"/>
      <c r="G13" s="167"/>
      <c r="H13" s="167"/>
      <c r="I13" s="167"/>
      <c r="J13" s="7">
        <v>5</v>
      </c>
      <c r="K13" s="162"/>
      <c r="L13" s="6" t="s">
        <v>144</v>
      </c>
      <c r="M13" s="167"/>
      <c r="N13" s="167"/>
      <c r="O13" s="167"/>
      <c r="P13" s="167"/>
      <c r="Q13" s="8">
        <f>VLOOKUP(L13,перечень!$B$3:$C$152,2,FALSE)</f>
        <v>1115</v>
      </c>
      <c r="R13" s="162"/>
      <c r="S13" s="7">
        <f t="shared" si="2"/>
        <v>5</v>
      </c>
      <c r="T13" s="9">
        <f t="shared" si="1"/>
        <v>5.5750000000000002</v>
      </c>
      <c r="U13" s="203"/>
      <c r="V13" s="217"/>
      <c r="W13" s="209"/>
    </row>
    <row r="14" spans="1:23" s="27" customFormat="1" x14ac:dyDescent="0.25">
      <c r="A14" s="171"/>
      <c r="B14" s="186"/>
      <c r="C14" s="180"/>
      <c r="D14" s="155"/>
      <c r="E14" s="6"/>
      <c r="F14" s="167"/>
      <c r="G14" s="167"/>
      <c r="H14" s="167"/>
      <c r="I14" s="167"/>
      <c r="J14" s="7">
        <v>0</v>
      </c>
      <c r="K14" s="162"/>
      <c r="L14" s="6">
        <v>0</v>
      </c>
      <c r="M14" s="167"/>
      <c r="N14" s="167"/>
      <c r="O14" s="167"/>
      <c r="P14" s="167"/>
      <c r="Q14" s="8">
        <f>VLOOKUP(L14,перечень!$B$3:$C$152,2,FALSE)</f>
        <v>0</v>
      </c>
      <c r="R14" s="162"/>
      <c r="S14" s="7">
        <f t="shared" si="2"/>
        <v>0</v>
      </c>
      <c r="T14" s="9">
        <f t="shared" si="1"/>
        <v>0</v>
      </c>
      <c r="U14" s="203"/>
      <c r="V14" s="217"/>
      <c r="W14" s="209"/>
    </row>
    <row r="15" spans="1:23" s="27" customFormat="1" x14ac:dyDescent="0.25">
      <c r="A15" s="171"/>
      <c r="B15" s="186"/>
      <c r="C15" s="180"/>
      <c r="D15" s="155"/>
      <c r="E15" s="6"/>
      <c r="F15" s="167"/>
      <c r="G15" s="167"/>
      <c r="H15" s="167"/>
      <c r="I15" s="167"/>
      <c r="J15" s="7">
        <v>0</v>
      </c>
      <c r="K15" s="162"/>
      <c r="L15" s="6">
        <v>0</v>
      </c>
      <c r="M15" s="167"/>
      <c r="N15" s="167"/>
      <c r="O15" s="167"/>
      <c r="P15" s="167"/>
      <c r="Q15" s="8">
        <f>VLOOKUP(L15,перечень!$B$3:$C$152,2,FALSE)</f>
        <v>0</v>
      </c>
      <c r="R15" s="162"/>
      <c r="S15" s="7">
        <f t="shared" si="2"/>
        <v>0</v>
      </c>
      <c r="T15" s="9">
        <f t="shared" si="1"/>
        <v>0</v>
      </c>
      <c r="U15" s="203"/>
      <c r="V15" s="217"/>
      <c r="W15" s="209"/>
    </row>
    <row r="16" spans="1:23" s="27" customFormat="1" ht="15.75" thickBot="1" x14ac:dyDescent="0.3">
      <c r="A16" s="171"/>
      <c r="B16" s="186"/>
      <c r="C16" s="181"/>
      <c r="D16" s="156"/>
      <c r="E16" s="10"/>
      <c r="F16" s="168"/>
      <c r="G16" s="168"/>
      <c r="H16" s="168"/>
      <c r="I16" s="168"/>
      <c r="J16" s="11">
        <v>0</v>
      </c>
      <c r="K16" s="163"/>
      <c r="L16" s="10">
        <v>0</v>
      </c>
      <c r="M16" s="168"/>
      <c r="N16" s="168"/>
      <c r="O16" s="168"/>
      <c r="P16" s="168"/>
      <c r="Q16" s="12">
        <f>VLOOKUP(L16,перечень!$B$3:$C$152,2,FALSE)</f>
        <v>0</v>
      </c>
      <c r="R16" s="163"/>
      <c r="S16" s="11">
        <f t="shared" si="2"/>
        <v>0</v>
      </c>
      <c r="T16" s="13">
        <f t="shared" si="1"/>
        <v>0</v>
      </c>
      <c r="U16" s="204"/>
      <c r="V16" s="217"/>
      <c r="W16" s="209"/>
    </row>
    <row r="17" spans="1:23" s="27" customFormat="1" ht="61.5" thickTop="1" thickBot="1" x14ac:dyDescent="0.3">
      <c r="A17" s="171"/>
      <c r="B17" s="186"/>
      <c r="C17" s="14" t="s">
        <v>279</v>
      </c>
      <c r="D17" s="54" t="s">
        <v>280</v>
      </c>
      <c r="E17" s="15" t="s">
        <v>160</v>
      </c>
      <c r="F17" s="42">
        <v>3.51</v>
      </c>
      <c r="G17" s="42">
        <v>4.5</v>
      </c>
      <c r="H17" s="42">
        <v>0</v>
      </c>
      <c r="I17" s="42">
        <f t="shared" ref="I17" si="3">(F17*4)+(G17*9)+(H17*4)</f>
        <v>54.54</v>
      </c>
      <c r="J17" s="16">
        <v>16.5</v>
      </c>
      <c r="K17" s="17">
        <v>15</v>
      </c>
      <c r="L17" s="15" t="s">
        <v>160</v>
      </c>
      <c r="M17" s="42">
        <f>$R$17/$K$17*F17</f>
        <v>4.68</v>
      </c>
      <c r="N17" s="42">
        <f>$R$17/$K$17*G17</f>
        <v>6</v>
      </c>
      <c r="O17" s="42">
        <f>$R$17/$K$17*H17</f>
        <v>0</v>
      </c>
      <c r="P17" s="42">
        <f>(M17*4)+(N17*9)+(O17*4)</f>
        <v>72.72</v>
      </c>
      <c r="Q17" s="18">
        <f>VLOOKUP(L17,перечень!$B$3:$C$152,2,FALSE)</f>
        <v>615</v>
      </c>
      <c r="R17" s="17">
        <v>20</v>
      </c>
      <c r="S17" s="16">
        <f>$R$17*J17/$K$17</f>
        <v>22</v>
      </c>
      <c r="T17" s="19">
        <f>Q17/1000*S17</f>
        <v>13.53</v>
      </c>
      <c r="U17" s="43">
        <f>SUM(T17)</f>
        <v>13.53</v>
      </c>
      <c r="V17" s="217"/>
      <c r="W17" s="209"/>
    </row>
    <row r="18" spans="1:23" s="27" customFormat="1" ht="31.5" thickTop="1" thickBot="1" x14ac:dyDescent="0.3">
      <c r="A18" s="171"/>
      <c r="B18" s="186"/>
      <c r="C18" s="53" t="s">
        <v>289</v>
      </c>
      <c r="D18" s="31" t="s">
        <v>205</v>
      </c>
      <c r="E18" s="6" t="s">
        <v>102</v>
      </c>
      <c r="F18" s="42">
        <v>0.26</v>
      </c>
      <c r="G18" s="42">
        <v>0.17</v>
      </c>
      <c r="H18" s="42">
        <v>11.41</v>
      </c>
      <c r="I18" s="42">
        <f>(F18*4)+(G18*9)+(H18*4)</f>
        <v>48.21</v>
      </c>
      <c r="J18" s="16">
        <v>100</v>
      </c>
      <c r="K18" s="17">
        <v>100</v>
      </c>
      <c r="L18" s="15" t="str">
        <f t="shared" ref="L18:L72" si="4">E18</f>
        <v xml:space="preserve">яблоки </v>
      </c>
      <c r="M18" s="42">
        <f>$R$18/$K$18*F18</f>
        <v>0.26</v>
      </c>
      <c r="N18" s="42">
        <f>$R$18/$K$18*G18</f>
        <v>0.17</v>
      </c>
      <c r="O18" s="42">
        <f>$R$18/$K$18*H18</f>
        <v>11.41</v>
      </c>
      <c r="P18" s="42">
        <f t="shared" ref="P18" si="5">(M18*4)+(N18*9)+(O18*4)</f>
        <v>48.21</v>
      </c>
      <c r="Q18" s="18">
        <f>VLOOKUP(L18,перечень!$B$3:$C$152,2,FALSE)</f>
        <v>170</v>
      </c>
      <c r="R18" s="17">
        <v>100</v>
      </c>
      <c r="S18" s="16">
        <f>$R$18*J18/$K$18</f>
        <v>100</v>
      </c>
      <c r="T18" s="19">
        <f t="shared" ref="T18:T86" si="6">Q18/1000*S18</f>
        <v>17</v>
      </c>
      <c r="U18" s="43">
        <f>SUM(T18)</f>
        <v>17</v>
      </c>
      <c r="V18" s="217"/>
      <c r="W18" s="209"/>
    </row>
    <row r="19" spans="1:23" s="27" customFormat="1" ht="15.75" thickTop="1" x14ac:dyDescent="0.25">
      <c r="A19" s="171"/>
      <c r="B19" s="186"/>
      <c r="C19" s="182" t="s">
        <v>78</v>
      </c>
      <c r="D19" s="28"/>
      <c r="E19" s="2"/>
      <c r="F19" s="166"/>
      <c r="G19" s="166"/>
      <c r="H19" s="166"/>
      <c r="I19" s="166">
        <f>(F19*4)+(G19*9)+(H19*4)</f>
        <v>0</v>
      </c>
      <c r="J19" s="3">
        <v>0</v>
      </c>
      <c r="K19" s="161">
        <v>100</v>
      </c>
      <c r="L19" s="2">
        <f t="shared" si="4"/>
        <v>0</v>
      </c>
      <c r="M19" s="166">
        <f>$R$19/$K$19*F19</f>
        <v>0</v>
      </c>
      <c r="N19" s="166">
        <f>$R$19/$K$19*G19</f>
        <v>0</v>
      </c>
      <c r="O19" s="166">
        <f>$R$19/$K$19*H19</f>
        <v>0</v>
      </c>
      <c r="P19" s="166">
        <f>(M19*4)+(N19*9)+(O19*4)</f>
        <v>0</v>
      </c>
      <c r="Q19" s="4">
        <f>VLOOKUP(L19,перечень!$B$3:$C$152,2,FALSE)</f>
        <v>0</v>
      </c>
      <c r="R19" s="161">
        <v>250</v>
      </c>
      <c r="S19" s="3">
        <f>$R$19*J19/$K$19</f>
        <v>0</v>
      </c>
      <c r="T19" s="5">
        <f t="shared" si="6"/>
        <v>0</v>
      </c>
      <c r="U19" s="202">
        <f>SUM(T19:T21)</f>
        <v>0</v>
      </c>
      <c r="V19" s="217"/>
      <c r="W19" s="209"/>
    </row>
    <row r="20" spans="1:23" s="27" customFormat="1" x14ac:dyDescent="0.25">
      <c r="A20" s="171"/>
      <c r="B20" s="186"/>
      <c r="C20" s="183"/>
      <c r="D20" s="29"/>
      <c r="E20" s="6"/>
      <c r="F20" s="167"/>
      <c r="G20" s="167"/>
      <c r="H20" s="167"/>
      <c r="I20" s="167"/>
      <c r="J20" s="7">
        <v>0</v>
      </c>
      <c r="K20" s="162"/>
      <c r="L20" s="6">
        <f t="shared" si="4"/>
        <v>0</v>
      </c>
      <c r="M20" s="167"/>
      <c r="N20" s="167"/>
      <c r="O20" s="167"/>
      <c r="P20" s="167"/>
      <c r="Q20" s="8">
        <f>VLOOKUP(L20,перечень!$B$3:$C$152,2,FALSE)</f>
        <v>0</v>
      </c>
      <c r="R20" s="162"/>
      <c r="S20" s="7">
        <f>$R$19*J20/$K$19</f>
        <v>0</v>
      </c>
      <c r="T20" s="9">
        <f t="shared" si="6"/>
        <v>0</v>
      </c>
      <c r="U20" s="203"/>
      <c r="V20" s="217"/>
      <c r="W20" s="209"/>
    </row>
    <row r="21" spans="1:23" s="27" customFormat="1" ht="15.75" thickBot="1" x14ac:dyDescent="0.3">
      <c r="A21" s="171"/>
      <c r="B21" s="186"/>
      <c r="C21" s="184"/>
      <c r="D21" s="30"/>
      <c r="E21" s="10"/>
      <c r="F21" s="168"/>
      <c r="G21" s="168"/>
      <c r="H21" s="168"/>
      <c r="I21" s="168"/>
      <c r="J21" s="11">
        <v>0</v>
      </c>
      <c r="K21" s="163"/>
      <c r="L21" s="10">
        <f t="shared" si="4"/>
        <v>0</v>
      </c>
      <c r="M21" s="168"/>
      <c r="N21" s="168"/>
      <c r="O21" s="168"/>
      <c r="P21" s="168"/>
      <c r="Q21" s="12">
        <f>VLOOKUP(L21,перечень!$B$3:$C$152,2,FALSE)</f>
        <v>0</v>
      </c>
      <c r="R21" s="163"/>
      <c r="S21" s="11">
        <f>$R$19*J21/$K$19</f>
        <v>0</v>
      </c>
      <c r="T21" s="13">
        <f t="shared" si="6"/>
        <v>0</v>
      </c>
      <c r="U21" s="204"/>
      <c r="V21" s="217"/>
      <c r="W21" s="209"/>
    </row>
    <row r="22" spans="1:23" s="27" customFormat="1" ht="16.5" thickTop="1" thickBot="1" x14ac:dyDescent="0.3">
      <c r="A22" s="171"/>
      <c r="B22" s="186"/>
      <c r="C22" s="14" t="s">
        <v>204</v>
      </c>
      <c r="D22" s="31" t="s">
        <v>205</v>
      </c>
      <c r="E22" s="15" t="s">
        <v>204</v>
      </c>
      <c r="F22" s="42">
        <v>8.1</v>
      </c>
      <c r="G22" s="42">
        <v>3.4</v>
      </c>
      <c r="H22" s="42">
        <v>42.2</v>
      </c>
      <c r="I22" s="42">
        <f>(F22*4)+(G22*9)+(H22*4)</f>
        <v>231.8</v>
      </c>
      <c r="J22" s="16">
        <v>100</v>
      </c>
      <c r="K22" s="17">
        <v>100</v>
      </c>
      <c r="L22" s="6" t="s">
        <v>125</v>
      </c>
      <c r="M22" s="42">
        <f>$R$22/$K$22*F22</f>
        <v>2.9159999999999999</v>
      </c>
      <c r="N22" s="42">
        <f>$R$22/$K$22*G22</f>
        <v>1.224</v>
      </c>
      <c r="O22" s="42">
        <f>$R$22/$K$22*H22</f>
        <v>15.192</v>
      </c>
      <c r="P22" s="42">
        <f>(M22*4)+(N22*9)+(O22*4)</f>
        <v>83.448000000000008</v>
      </c>
      <c r="Q22" s="18">
        <f>VLOOKUP(L22,перечень!$B$3:$C$152,2,FALSE)</f>
        <v>88</v>
      </c>
      <c r="R22" s="17">
        <v>36</v>
      </c>
      <c r="S22" s="16">
        <f>$R$22*J22/$K$22</f>
        <v>36</v>
      </c>
      <c r="T22" s="19">
        <f t="shared" si="6"/>
        <v>3.1679999999999997</v>
      </c>
      <c r="U22" s="43">
        <f>SUM(T22)</f>
        <v>3.1679999999999997</v>
      </c>
      <c r="V22" s="217"/>
      <c r="W22" s="209"/>
    </row>
    <row r="23" spans="1:23" s="27" customFormat="1" ht="16.5" thickTop="1" thickBot="1" x14ac:dyDescent="0.3">
      <c r="A23" s="171"/>
      <c r="B23" s="187"/>
      <c r="C23" s="14" t="s">
        <v>124</v>
      </c>
      <c r="D23" s="31" t="s">
        <v>205</v>
      </c>
      <c r="E23" s="15" t="s">
        <v>206</v>
      </c>
      <c r="F23" s="42">
        <v>6.6</v>
      </c>
      <c r="G23" s="42">
        <v>5.2</v>
      </c>
      <c r="H23" s="42">
        <v>39.799999999999997</v>
      </c>
      <c r="I23" s="42">
        <f>(F23*4)+(G23*9)+(H23*4)</f>
        <v>232.39999999999998</v>
      </c>
      <c r="J23" s="16">
        <v>100</v>
      </c>
      <c r="K23" s="17">
        <v>100</v>
      </c>
      <c r="L23" s="15" t="s">
        <v>124</v>
      </c>
      <c r="M23" s="42">
        <f>$R$23/$K$23*F23</f>
        <v>3.3</v>
      </c>
      <c r="N23" s="42">
        <f>$R$23/$K$23*G23</f>
        <v>2.6</v>
      </c>
      <c r="O23" s="42">
        <f>$R$23/$K$23*H23</f>
        <v>19.899999999999999</v>
      </c>
      <c r="P23" s="42">
        <f>(M23*4)+(N23*9)+(O23*4)</f>
        <v>116.19999999999999</v>
      </c>
      <c r="Q23" s="18">
        <f>VLOOKUP(L23,перечень!$B$3:$C$152,2,FALSE)</f>
        <v>67.28</v>
      </c>
      <c r="R23" s="17">
        <v>50</v>
      </c>
      <c r="S23" s="16">
        <f>$R$23*J23/$K$23</f>
        <v>50</v>
      </c>
      <c r="T23" s="19">
        <f t="shared" si="6"/>
        <v>3.3640000000000003</v>
      </c>
      <c r="U23" s="43">
        <f t="shared" ref="U23:U25" si="7">SUM(T23)</f>
        <v>3.3640000000000003</v>
      </c>
      <c r="V23" s="214"/>
      <c r="W23" s="210"/>
    </row>
    <row r="24" spans="1:23" s="27" customFormat="1" ht="16.5" thickTop="1" thickBot="1" x14ac:dyDescent="0.3">
      <c r="A24" s="171"/>
      <c r="B24" s="188" t="s">
        <v>80</v>
      </c>
      <c r="C24" s="14" t="s">
        <v>299</v>
      </c>
      <c r="D24" s="31" t="s">
        <v>205</v>
      </c>
      <c r="E24" s="15" t="s">
        <v>298</v>
      </c>
      <c r="F24" s="42">
        <v>0</v>
      </c>
      <c r="G24" s="42">
        <v>0</v>
      </c>
      <c r="H24" s="42">
        <v>0</v>
      </c>
      <c r="I24" s="42">
        <f>(F24*4)+(G24*9)+(H24*4)</f>
        <v>0</v>
      </c>
      <c r="J24" s="16">
        <v>100</v>
      </c>
      <c r="K24" s="17">
        <v>100</v>
      </c>
      <c r="L24" s="15" t="str">
        <f t="shared" si="4"/>
        <v>вода</v>
      </c>
      <c r="M24" s="42">
        <f>$R$24/$K$24*F24</f>
        <v>0</v>
      </c>
      <c r="N24" s="42">
        <f>$R$24/$K$24*G24</f>
        <v>0</v>
      </c>
      <c r="O24" s="42">
        <f>$R$24/$K$24*H24</f>
        <v>0</v>
      </c>
      <c r="P24" s="42">
        <f>(M24*4)+(N24*9)+(O24*4)</f>
        <v>0</v>
      </c>
      <c r="Q24" s="18">
        <f>VLOOKUP(L24,перечень!$B$3:$C$152,2,FALSE)</f>
        <v>14.76</v>
      </c>
      <c r="R24" s="17">
        <v>200</v>
      </c>
      <c r="S24" s="16">
        <f>$R$24*J24/$K$24</f>
        <v>200</v>
      </c>
      <c r="T24" s="19">
        <f t="shared" si="6"/>
        <v>2.952</v>
      </c>
      <c r="U24" s="43">
        <f t="shared" si="7"/>
        <v>2.952</v>
      </c>
      <c r="V24" s="213">
        <f>SUM(U24:U25)</f>
        <v>2.952</v>
      </c>
      <c r="W24" s="208">
        <f>SUM(P24:P25)</f>
        <v>0</v>
      </c>
    </row>
    <row r="25" spans="1:23" s="27" customFormat="1" ht="16.5" thickTop="1" thickBot="1" x14ac:dyDescent="0.3">
      <c r="A25" s="171"/>
      <c r="B25" s="189"/>
      <c r="C25" s="14" t="s">
        <v>4</v>
      </c>
      <c r="D25" s="31"/>
      <c r="E25" s="15"/>
      <c r="F25" s="42"/>
      <c r="G25" s="42"/>
      <c r="H25" s="42"/>
      <c r="I25" s="42">
        <f>(F25*4)+(G25*9)+(H25*4)</f>
        <v>0</v>
      </c>
      <c r="J25" s="16">
        <v>100</v>
      </c>
      <c r="K25" s="17">
        <v>100</v>
      </c>
      <c r="L25" s="15">
        <f t="shared" si="4"/>
        <v>0</v>
      </c>
      <c r="M25" s="42">
        <f>$R$25/$K$25*F25</f>
        <v>0</v>
      </c>
      <c r="N25" s="42">
        <f>$R$25/$K$25*G25</f>
        <v>0</v>
      </c>
      <c r="O25" s="42">
        <f>$R$25/$K$25*H25</f>
        <v>0</v>
      </c>
      <c r="P25" s="42">
        <f>(M25*4)+(N25*9)+(O25*4)</f>
        <v>0</v>
      </c>
      <c r="Q25" s="18">
        <f>VLOOKUP(L25,перечень!$B$3:$C$152,2,FALSE)</f>
        <v>0</v>
      </c>
      <c r="R25" s="17"/>
      <c r="S25" s="16">
        <f>$R$25*J25/$K$25</f>
        <v>0</v>
      </c>
      <c r="T25" s="19">
        <f t="shared" si="6"/>
        <v>0</v>
      </c>
      <c r="U25" s="43">
        <f t="shared" si="7"/>
        <v>0</v>
      </c>
      <c r="V25" s="214"/>
      <c r="W25" s="210"/>
    </row>
    <row r="26" spans="1:23" s="27" customFormat="1" ht="15.75" thickTop="1" x14ac:dyDescent="0.25">
      <c r="A26" s="171"/>
      <c r="B26" s="185" t="s">
        <v>79</v>
      </c>
      <c r="C26" s="179" t="s">
        <v>377</v>
      </c>
      <c r="D26" s="154" t="s">
        <v>378</v>
      </c>
      <c r="E26" s="2" t="s">
        <v>99</v>
      </c>
      <c r="F26" s="166">
        <v>0.9</v>
      </c>
      <c r="G26" s="166">
        <v>0.2</v>
      </c>
      <c r="H26" s="166">
        <v>13</v>
      </c>
      <c r="I26" s="166">
        <f t="shared" ref="I26" si="8">(F26*4)+(G26*9)+(H26*4)</f>
        <v>57.4</v>
      </c>
      <c r="J26" s="3">
        <v>56.3</v>
      </c>
      <c r="K26" s="161">
        <v>60</v>
      </c>
      <c r="L26" s="79" t="str">
        <f t="shared" si="4"/>
        <v>морковь</v>
      </c>
      <c r="M26" s="166">
        <f>$R$26/$K$26*F26</f>
        <v>1.5</v>
      </c>
      <c r="N26" s="166">
        <f>$R$26/$K$26*G26</f>
        <v>0.33333333333333337</v>
      </c>
      <c r="O26" s="166">
        <f>$R$26/$K$26*H26</f>
        <v>21.666666666666668</v>
      </c>
      <c r="P26" s="166">
        <f t="shared" ref="P26" si="9">(M26*4)+(N26*9)+(O26*4)</f>
        <v>95.666666666666671</v>
      </c>
      <c r="Q26" s="4">
        <f>VLOOKUP(L26,перечень!$B$3:$C$152,2,FALSE)</f>
        <v>60</v>
      </c>
      <c r="R26" s="161">
        <v>100</v>
      </c>
      <c r="S26" s="3">
        <f>$R$26*J26/$K$26</f>
        <v>93.833333333333329</v>
      </c>
      <c r="T26" s="5">
        <f t="shared" si="6"/>
        <v>5.63</v>
      </c>
      <c r="U26" s="202">
        <f>SUM(T26:T31)</f>
        <v>15.479999999999999</v>
      </c>
      <c r="V26" s="213">
        <f>SUM(U26:U60)</f>
        <v>92.010725000000022</v>
      </c>
      <c r="W26" s="208">
        <f>SUM(P26:P60)</f>
        <v>925.78133333333335</v>
      </c>
    </row>
    <row r="27" spans="1:23" s="27" customFormat="1" x14ac:dyDescent="0.25">
      <c r="A27" s="171"/>
      <c r="B27" s="186"/>
      <c r="C27" s="180"/>
      <c r="D27" s="155"/>
      <c r="E27" s="6" t="s">
        <v>110</v>
      </c>
      <c r="F27" s="167"/>
      <c r="G27" s="167"/>
      <c r="H27" s="167"/>
      <c r="I27" s="167"/>
      <c r="J27" s="7">
        <v>16.100000000000001</v>
      </c>
      <c r="K27" s="162"/>
      <c r="L27" s="6" t="str">
        <f t="shared" si="4"/>
        <v>чернослив</v>
      </c>
      <c r="M27" s="167"/>
      <c r="N27" s="167"/>
      <c r="O27" s="167"/>
      <c r="P27" s="167"/>
      <c r="Q27" s="8">
        <f>VLOOKUP(L27,перечень!$B$3:$C$152,2,FALSE)</f>
        <v>360</v>
      </c>
      <c r="R27" s="162"/>
      <c r="S27" s="7">
        <f>$R$26*J27/$K$26</f>
        <v>26.833333333333336</v>
      </c>
      <c r="T27" s="9">
        <f t="shared" si="6"/>
        <v>9.66</v>
      </c>
      <c r="U27" s="203"/>
      <c r="V27" s="217"/>
      <c r="W27" s="209"/>
    </row>
    <row r="28" spans="1:23" s="27" customFormat="1" x14ac:dyDescent="0.25">
      <c r="A28" s="171"/>
      <c r="B28" s="186"/>
      <c r="C28" s="180"/>
      <c r="D28" s="155"/>
      <c r="E28" s="6" t="s">
        <v>138</v>
      </c>
      <c r="F28" s="167"/>
      <c r="G28" s="167"/>
      <c r="H28" s="167"/>
      <c r="I28" s="167"/>
      <c r="J28" s="7">
        <v>1.2</v>
      </c>
      <c r="K28" s="162"/>
      <c r="L28" s="6" t="str">
        <f t="shared" si="4"/>
        <v>сахар</v>
      </c>
      <c r="M28" s="167"/>
      <c r="N28" s="167"/>
      <c r="O28" s="167"/>
      <c r="P28" s="167"/>
      <c r="Q28" s="8">
        <f>VLOOKUP(L28,перечень!$B$3:$C$152,2,FALSE)</f>
        <v>95</v>
      </c>
      <c r="R28" s="162"/>
      <c r="S28" s="7">
        <f>$R$26*J28/$K$26</f>
        <v>2</v>
      </c>
      <c r="T28" s="9">
        <f t="shared" si="6"/>
        <v>0.19</v>
      </c>
      <c r="U28" s="203"/>
      <c r="V28" s="217"/>
      <c r="W28" s="209"/>
    </row>
    <row r="29" spans="1:23" s="27" customFormat="1" x14ac:dyDescent="0.25">
      <c r="A29" s="171"/>
      <c r="B29" s="186"/>
      <c r="C29" s="180"/>
      <c r="D29" s="155"/>
      <c r="E29" s="6"/>
      <c r="F29" s="167"/>
      <c r="G29" s="167"/>
      <c r="H29" s="167"/>
      <c r="I29" s="167"/>
      <c r="J29" s="7">
        <v>0</v>
      </c>
      <c r="K29" s="162"/>
      <c r="L29" s="6">
        <f t="shared" si="4"/>
        <v>0</v>
      </c>
      <c r="M29" s="167"/>
      <c r="N29" s="167"/>
      <c r="O29" s="167"/>
      <c r="P29" s="167"/>
      <c r="Q29" s="8">
        <f>VLOOKUP(L29,перечень!$B$3:$C$152,2,FALSE)</f>
        <v>0</v>
      </c>
      <c r="R29" s="162"/>
      <c r="S29" s="7">
        <v>0</v>
      </c>
      <c r="T29" s="9">
        <f t="shared" si="6"/>
        <v>0</v>
      </c>
      <c r="U29" s="203"/>
      <c r="V29" s="217"/>
      <c r="W29" s="209"/>
    </row>
    <row r="30" spans="1:23" s="27" customFormat="1" x14ac:dyDescent="0.25">
      <c r="A30" s="171"/>
      <c r="B30" s="186"/>
      <c r="C30" s="180"/>
      <c r="D30" s="155"/>
      <c r="E30" s="6"/>
      <c r="F30" s="167"/>
      <c r="G30" s="167"/>
      <c r="H30" s="167"/>
      <c r="I30" s="167"/>
      <c r="J30" s="7">
        <v>0</v>
      </c>
      <c r="K30" s="162"/>
      <c r="L30" s="6">
        <f t="shared" si="4"/>
        <v>0</v>
      </c>
      <c r="M30" s="167"/>
      <c r="N30" s="167"/>
      <c r="O30" s="167"/>
      <c r="P30" s="167"/>
      <c r="Q30" s="8">
        <f>VLOOKUP(L30,перечень!$B$3:$C$152,2,FALSE)</f>
        <v>0</v>
      </c>
      <c r="R30" s="162"/>
      <c r="S30" s="7">
        <v>0</v>
      </c>
      <c r="T30" s="9">
        <f t="shared" si="6"/>
        <v>0</v>
      </c>
      <c r="U30" s="203"/>
      <c r="V30" s="217"/>
      <c r="W30" s="209"/>
    </row>
    <row r="31" spans="1:23" s="27" customFormat="1" ht="15.75" thickBot="1" x14ac:dyDescent="0.3">
      <c r="A31" s="171"/>
      <c r="B31" s="186"/>
      <c r="C31" s="181"/>
      <c r="D31" s="156"/>
      <c r="E31" s="10"/>
      <c r="F31" s="168"/>
      <c r="G31" s="168"/>
      <c r="H31" s="168"/>
      <c r="I31" s="168"/>
      <c r="J31" s="11">
        <v>0</v>
      </c>
      <c r="K31" s="163"/>
      <c r="L31" s="10">
        <f t="shared" si="4"/>
        <v>0</v>
      </c>
      <c r="M31" s="168"/>
      <c r="N31" s="168"/>
      <c r="O31" s="168"/>
      <c r="P31" s="168"/>
      <c r="Q31" s="12">
        <f>VLOOKUP(L31,перечень!$B$3:$C$152,2,FALSE)</f>
        <v>0</v>
      </c>
      <c r="R31" s="163"/>
      <c r="S31" s="11">
        <v>0</v>
      </c>
      <c r="T31" s="13">
        <f t="shared" si="6"/>
        <v>0</v>
      </c>
      <c r="U31" s="204"/>
      <c r="V31" s="217"/>
      <c r="W31" s="209"/>
    </row>
    <row r="32" spans="1:23" s="27" customFormat="1" ht="15.75" thickTop="1" x14ac:dyDescent="0.25">
      <c r="A32" s="171"/>
      <c r="B32" s="186"/>
      <c r="C32" s="179" t="s">
        <v>379</v>
      </c>
      <c r="D32" s="154" t="s">
        <v>380</v>
      </c>
      <c r="E32" s="2" t="s">
        <v>381</v>
      </c>
      <c r="F32" s="166">
        <v>8.6</v>
      </c>
      <c r="G32" s="166">
        <v>24.4</v>
      </c>
      <c r="H32" s="166">
        <v>51.9</v>
      </c>
      <c r="I32" s="166">
        <f>(F32*4)+(G32*9)+(H32*4)</f>
        <v>461.6</v>
      </c>
      <c r="J32" s="3">
        <v>213.3</v>
      </c>
      <c r="K32" s="161">
        <v>1000</v>
      </c>
      <c r="L32" s="6" t="s">
        <v>96</v>
      </c>
      <c r="M32" s="166">
        <f>$R$32/$K$32*F32</f>
        <v>2.15</v>
      </c>
      <c r="N32" s="166">
        <f>$R$32/$K$32*G32</f>
        <v>6.1</v>
      </c>
      <c r="O32" s="166">
        <f>$R$32/$K$32*H32</f>
        <v>12.975</v>
      </c>
      <c r="P32" s="166">
        <f>(M32*4)+(N32*9)+(O32*4)</f>
        <v>115.4</v>
      </c>
      <c r="Q32" s="4">
        <f>VLOOKUP(L32,перечень!$B$3:$C$152,2,FALSE)</f>
        <v>67</v>
      </c>
      <c r="R32" s="161">
        <v>250</v>
      </c>
      <c r="S32" s="3">
        <f t="shared" ref="S32:S42" si="10">$R$32*J32/$K$32</f>
        <v>53.325000000000003</v>
      </c>
      <c r="T32" s="5">
        <f t="shared" si="6"/>
        <v>3.5727750000000005</v>
      </c>
      <c r="U32" s="202">
        <f>SUM(T32:T42)</f>
        <v>16.611525000000004</v>
      </c>
      <c r="V32" s="217"/>
      <c r="W32" s="209"/>
    </row>
    <row r="33" spans="1:23" s="27" customFormat="1" x14ac:dyDescent="0.25">
      <c r="A33" s="171"/>
      <c r="B33" s="186"/>
      <c r="C33" s="180"/>
      <c r="D33" s="155"/>
      <c r="E33" s="6" t="s">
        <v>98</v>
      </c>
      <c r="F33" s="167"/>
      <c r="G33" s="167"/>
      <c r="H33" s="167"/>
      <c r="I33" s="167"/>
      <c r="J33" s="7">
        <v>100</v>
      </c>
      <c r="K33" s="162"/>
      <c r="L33" s="6" t="str">
        <f t="shared" si="4"/>
        <v>капуста белокочанная</v>
      </c>
      <c r="M33" s="167"/>
      <c r="N33" s="167"/>
      <c r="O33" s="167"/>
      <c r="P33" s="167"/>
      <c r="Q33" s="8">
        <f>VLOOKUP(L33,перечень!$B$3:$C$152,2,FALSE)</f>
        <v>90</v>
      </c>
      <c r="R33" s="162"/>
      <c r="S33" s="7">
        <f t="shared" si="10"/>
        <v>25</v>
      </c>
      <c r="T33" s="9">
        <f t="shared" si="6"/>
        <v>2.25</v>
      </c>
      <c r="U33" s="203"/>
      <c r="V33" s="217"/>
      <c r="W33" s="209"/>
    </row>
    <row r="34" spans="1:23" s="27" customFormat="1" x14ac:dyDescent="0.25">
      <c r="A34" s="171"/>
      <c r="B34" s="186"/>
      <c r="C34" s="180"/>
      <c r="D34" s="155"/>
      <c r="E34" s="6" t="s">
        <v>97</v>
      </c>
      <c r="F34" s="167"/>
      <c r="G34" s="167"/>
      <c r="H34" s="167"/>
      <c r="I34" s="167"/>
      <c r="J34" s="7">
        <v>133.30000000000001</v>
      </c>
      <c r="K34" s="162"/>
      <c r="L34" s="6" t="str">
        <f t="shared" si="4"/>
        <v>картофель</v>
      </c>
      <c r="M34" s="167"/>
      <c r="N34" s="167"/>
      <c r="O34" s="167"/>
      <c r="P34" s="167"/>
      <c r="Q34" s="8">
        <f>VLOOKUP(L34,перечень!$B$3:$C$152,2,FALSE)</f>
        <v>70</v>
      </c>
      <c r="R34" s="162"/>
      <c r="S34" s="7">
        <f t="shared" si="10"/>
        <v>33.325000000000003</v>
      </c>
      <c r="T34" s="9">
        <f t="shared" si="6"/>
        <v>2.3327500000000003</v>
      </c>
      <c r="U34" s="203"/>
      <c r="V34" s="217"/>
      <c r="W34" s="209"/>
    </row>
    <row r="35" spans="1:23" s="27" customFormat="1" x14ac:dyDescent="0.25">
      <c r="A35" s="171"/>
      <c r="B35" s="186"/>
      <c r="C35" s="180"/>
      <c r="D35" s="155"/>
      <c r="E35" s="6" t="s">
        <v>99</v>
      </c>
      <c r="F35" s="167"/>
      <c r="G35" s="167"/>
      <c r="H35" s="167"/>
      <c r="I35" s="167"/>
      <c r="J35" s="7">
        <v>66.599999999999994</v>
      </c>
      <c r="K35" s="162"/>
      <c r="L35" s="6" t="str">
        <f t="shared" si="4"/>
        <v>морковь</v>
      </c>
      <c r="M35" s="167"/>
      <c r="N35" s="167"/>
      <c r="O35" s="167"/>
      <c r="P35" s="167"/>
      <c r="Q35" s="8">
        <f>VLOOKUP(L35,перечень!$B$3:$C$152,2,FALSE)</f>
        <v>60</v>
      </c>
      <c r="R35" s="162"/>
      <c r="S35" s="7">
        <f t="shared" si="10"/>
        <v>16.649999999999999</v>
      </c>
      <c r="T35" s="9">
        <f t="shared" si="6"/>
        <v>0.99899999999999989</v>
      </c>
      <c r="U35" s="203"/>
      <c r="V35" s="217"/>
      <c r="W35" s="209"/>
    </row>
    <row r="36" spans="1:23" s="27" customFormat="1" x14ac:dyDescent="0.25">
      <c r="A36" s="171"/>
      <c r="B36" s="186"/>
      <c r="C36" s="180"/>
      <c r="D36" s="155"/>
      <c r="E36" s="6" t="s">
        <v>100</v>
      </c>
      <c r="F36" s="167"/>
      <c r="G36" s="167"/>
      <c r="H36" s="167"/>
      <c r="I36" s="167"/>
      <c r="J36" s="7">
        <v>50</v>
      </c>
      <c r="K36" s="162"/>
      <c r="L36" s="6" t="str">
        <f t="shared" si="4"/>
        <v>лук</v>
      </c>
      <c r="M36" s="167"/>
      <c r="N36" s="167"/>
      <c r="O36" s="167"/>
      <c r="P36" s="167"/>
      <c r="Q36" s="8">
        <f>VLOOKUP(L36,перечень!$B$3:$C$152,2,FALSE)</f>
        <v>50</v>
      </c>
      <c r="R36" s="162"/>
      <c r="S36" s="7">
        <f t="shared" si="10"/>
        <v>12.5</v>
      </c>
      <c r="T36" s="9">
        <f t="shared" si="6"/>
        <v>0.625</v>
      </c>
      <c r="U36" s="203"/>
      <c r="V36" s="217"/>
      <c r="W36" s="209"/>
    </row>
    <row r="37" spans="1:23" s="27" customFormat="1" x14ac:dyDescent="0.25">
      <c r="A37" s="171"/>
      <c r="B37" s="186"/>
      <c r="C37" s="180"/>
      <c r="D37" s="155"/>
      <c r="E37" s="6" t="s">
        <v>134</v>
      </c>
      <c r="F37" s="167"/>
      <c r="G37" s="167"/>
      <c r="H37" s="167"/>
      <c r="I37" s="167"/>
      <c r="J37" s="7">
        <v>30</v>
      </c>
      <c r="K37" s="162"/>
      <c r="L37" s="6" t="str">
        <f t="shared" si="4"/>
        <v>томатная паста</v>
      </c>
      <c r="M37" s="167"/>
      <c r="N37" s="167"/>
      <c r="O37" s="167"/>
      <c r="P37" s="167"/>
      <c r="Q37" s="8">
        <f>VLOOKUP(L37,перечень!$B$3:$C$152,2,FALSE)</f>
        <v>227.3</v>
      </c>
      <c r="R37" s="162"/>
      <c r="S37" s="7">
        <f t="shared" si="10"/>
        <v>7.5</v>
      </c>
      <c r="T37" s="9">
        <f t="shared" si="6"/>
        <v>1.70475</v>
      </c>
      <c r="U37" s="203"/>
      <c r="V37" s="217"/>
      <c r="W37" s="209"/>
    </row>
    <row r="38" spans="1:23" s="27" customFormat="1" x14ac:dyDescent="0.25">
      <c r="A38" s="171"/>
      <c r="B38" s="186"/>
      <c r="C38" s="180"/>
      <c r="D38" s="155"/>
      <c r="E38" s="6" t="s">
        <v>139</v>
      </c>
      <c r="F38" s="167"/>
      <c r="G38" s="167"/>
      <c r="H38" s="167"/>
      <c r="I38" s="167"/>
      <c r="J38" s="7">
        <v>20</v>
      </c>
      <c r="K38" s="162"/>
      <c r="L38" s="6" t="str">
        <f t="shared" si="4"/>
        <v>масло растительное</v>
      </c>
      <c r="M38" s="167"/>
      <c r="N38" s="167"/>
      <c r="O38" s="167"/>
      <c r="P38" s="167"/>
      <c r="Q38" s="8">
        <f>VLOOKUP(L38,перечень!$B$3:$C$152,2,FALSE)</f>
        <v>173</v>
      </c>
      <c r="R38" s="162"/>
      <c r="S38" s="7">
        <f t="shared" si="10"/>
        <v>5</v>
      </c>
      <c r="T38" s="9">
        <f t="shared" si="6"/>
        <v>0.86499999999999999</v>
      </c>
      <c r="U38" s="203"/>
      <c r="V38" s="217"/>
      <c r="W38" s="209"/>
    </row>
    <row r="39" spans="1:23" s="27" customFormat="1" x14ac:dyDescent="0.25">
      <c r="A39" s="171"/>
      <c r="B39" s="186"/>
      <c r="C39" s="180"/>
      <c r="D39" s="155"/>
      <c r="E39" s="6" t="s">
        <v>138</v>
      </c>
      <c r="F39" s="167"/>
      <c r="G39" s="167"/>
      <c r="H39" s="167"/>
      <c r="I39" s="167"/>
      <c r="J39" s="7">
        <v>10</v>
      </c>
      <c r="K39" s="162"/>
      <c r="L39" s="6" t="str">
        <f t="shared" si="4"/>
        <v>сахар</v>
      </c>
      <c r="M39" s="167"/>
      <c r="N39" s="167"/>
      <c r="O39" s="167"/>
      <c r="P39" s="167"/>
      <c r="Q39" s="8">
        <f>VLOOKUP(L39,перечень!$B$3:$C$152,2,FALSE)</f>
        <v>95</v>
      </c>
      <c r="R39" s="162"/>
      <c r="S39" s="7">
        <f t="shared" si="10"/>
        <v>2.5</v>
      </c>
      <c r="T39" s="9">
        <f t="shared" si="6"/>
        <v>0.23749999999999999</v>
      </c>
      <c r="U39" s="203"/>
      <c r="V39" s="217"/>
      <c r="W39" s="209"/>
    </row>
    <row r="40" spans="1:23" s="27" customFormat="1" x14ac:dyDescent="0.25">
      <c r="A40" s="171"/>
      <c r="B40" s="186"/>
      <c r="C40" s="180"/>
      <c r="D40" s="155"/>
      <c r="E40" s="6" t="s">
        <v>137</v>
      </c>
      <c r="F40" s="167"/>
      <c r="G40" s="167"/>
      <c r="H40" s="167"/>
      <c r="I40" s="167"/>
      <c r="J40" s="7">
        <v>1.5</v>
      </c>
      <c r="K40" s="162"/>
      <c r="L40" s="6" t="str">
        <f t="shared" si="4"/>
        <v>соль</v>
      </c>
      <c r="M40" s="167"/>
      <c r="N40" s="167"/>
      <c r="O40" s="167"/>
      <c r="P40" s="167"/>
      <c r="Q40" s="8">
        <f>VLOOKUP(L40,перечень!$B$3:$C$152,2,FALSE)</f>
        <v>16</v>
      </c>
      <c r="R40" s="162"/>
      <c r="S40" s="7">
        <f t="shared" si="10"/>
        <v>0.375</v>
      </c>
      <c r="T40" s="9">
        <f t="shared" si="6"/>
        <v>6.0000000000000001E-3</v>
      </c>
      <c r="U40" s="203"/>
      <c r="V40" s="217"/>
      <c r="W40" s="209"/>
    </row>
    <row r="41" spans="1:23" s="27" customFormat="1" x14ac:dyDescent="0.25">
      <c r="A41" s="171"/>
      <c r="B41" s="186"/>
      <c r="C41" s="180"/>
      <c r="D41" s="155"/>
      <c r="E41" s="6" t="s">
        <v>118</v>
      </c>
      <c r="F41" s="167"/>
      <c r="G41" s="167"/>
      <c r="H41" s="167"/>
      <c r="I41" s="167"/>
      <c r="J41" s="7">
        <v>50</v>
      </c>
      <c r="K41" s="162"/>
      <c r="L41" s="6" t="str">
        <f t="shared" si="4"/>
        <v>сметана</v>
      </c>
      <c r="M41" s="167"/>
      <c r="N41" s="167"/>
      <c r="O41" s="167"/>
      <c r="P41" s="167"/>
      <c r="Q41" s="8">
        <f>VLOOKUP(L41,перечень!$B$3:$C$152,2,FALSE)</f>
        <v>321.5</v>
      </c>
      <c r="R41" s="162"/>
      <c r="S41" s="7">
        <f t="shared" si="10"/>
        <v>12.5</v>
      </c>
      <c r="T41" s="9">
        <f t="shared" si="6"/>
        <v>4.0187499999999998</v>
      </c>
      <c r="U41" s="203"/>
      <c r="V41" s="217"/>
      <c r="W41" s="209"/>
    </row>
    <row r="42" spans="1:23" s="27" customFormat="1" ht="15.75" thickBot="1" x14ac:dyDescent="0.3">
      <c r="A42" s="171"/>
      <c r="B42" s="186"/>
      <c r="C42" s="181"/>
      <c r="D42" s="156"/>
      <c r="E42" s="10"/>
      <c r="F42" s="168"/>
      <c r="G42" s="168"/>
      <c r="H42" s="168"/>
      <c r="I42" s="168"/>
      <c r="J42" s="11"/>
      <c r="K42" s="163"/>
      <c r="L42" s="10">
        <f t="shared" si="4"/>
        <v>0</v>
      </c>
      <c r="M42" s="168"/>
      <c r="N42" s="168"/>
      <c r="O42" s="168"/>
      <c r="P42" s="168"/>
      <c r="Q42" s="12">
        <f>VLOOKUP(L42,перечень!$B$3:$C$152,2,FALSE)</f>
        <v>0</v>
      </c>
      <c r="R42" s="163"/>
      <c r="S42" s="11">
        <f t="shared" si="10"/>
        <v>0</v>
      </c>
      <c r="T42" s="13">
        <f t="shared" si="6"/>
        <v>0</v>
      </c>
      <c r="U42" s="204"/>
      <c r="V42" s="217"/>
      <c r="W42" s="209"/>
    </row>
    <row r="43" spans="1:23" s="27" customFormat="1" ht="15.75" thickTop="1" x14ac:dyDescent="0.25">
      <c r="A43" s="171"/>
      <c r="B43" s="186"/>
      <c r="C43" s="179" t="s">
        <v>350</v>
      </c>
      <c r="D43" s="154" t="s">
        <v>205</v>
      </c>
      <c r="E43" s="6" t="s">
        <v>178</v>
      </c>
      <c r="F43" s="166">
        <v>8.1999999999999993</v>
      </c>
      <c r="G43" s="166">
        <v>15.2</v>
      </c>
      <c r="H43" s="166">
        <v>10.6</v>
      </c>
      <c r="I43" s="166">
        <f t="shared" ref="I43" si="11">(F43*4)+(G43*9)+(H43*4)</f>
        <v>211.99999999999997</v>
      </c>
      <c r="J43" s="3">
        <v>120</v>
      </c>
      <c r="K43" s="161">
        <v>100</v>
      </c>
      <c r="L43" s="79" t="str">
        <f t="shared" si="4"/>
        <v>котлеты говяжьи</v>
      </c>
      <c r="M43" s="166">
        <f>$R$43/$K$43*F43</f>
        <v>8.1999999999999993</v>
      </c>
      <c r="N43" s="166">
        <f>$R$43/$K$43*G43</f>
        <v>15.2</v>
      </c>
      <c r="O43" s="166">
        <f>$R$43/$K$43*H43</f>
        <v>10.6</v>
      </c>
      <c r="P43" s="166">
        <f t="shared" ref="P43" si="12">(M43*4)+(N43*9)+(O43*4)</f>
        <v>211.99999999999997</v>
      </c>
      <c r="Q43" s="4">
        <f>VLOOKUP(L43,перечень!$B$3:$C$152,2,FALSE)</f>
        <v>290</v>
      </c>
      <c r="R43" s="161">
        <v>100</v>
      </c>
      <c r="S43" s="3">
        <f>$R$43*J43/$K$43</f>
        <v>120</v>
      </c>
      <c r="T43" s="5">
        <f t="shared" si="6"/>
        <v>34.799999999999997</v>
      </c>
      <c r="U43" s="202">
        <f>SUM(T43:T46)</f>
        <v>34.799999999999997</v>
      </c>
      <c r="V43" s="217"/>
      <c r="W43" s="209"/>
    </row>
    <row r="44" spans="1:23" s="27" customFormat="1" x14ac:dyDescent="0.25">
      <c r="A44" s="171"/>
      <c r="B44" s="186"/>
      <c r="C44" s="180"/>
      <c r="D44" s="155"/>
      <c r="E44" s="6"/>
      <c r="F44" s="167"/>
      <c r="G44" s="167"/>
      <c r="H44" s="167"/>
      <c r="I44" s="167"/>
      <c r="J44" s="7">
        <v>0</v>
      </c>
      <c r="K44" s="162"/>
      <c r="L44" s="6">
        <f t="shared" si="4"/>
        <v>0</v>
      </c>
      <c r="M44" s="167"/>
      <c r="N44" s="167"/>
      <c r="O44" s="167"/>
      <c r="P44" s="167"/>
      <c r="Q44" s="8">
        <f>VLOOKUP(L44,перечень!$B$3:$C$152,2,FALSE)</f>
        <v>0</v>
      </c>
      <c r="R44" s="162"/>
      <c r="S44" s="7">
        <f>$R$43*J44/$K$43</f>
        <v>0</v>
      </c>
      <c r="T44" s="9">
        <f t="shared" si="6"/>
        <v>0</v>
      </c>
      <c r="U44" s="203"/>
      <c r="V44" s="217"/>
      <c r="W44" s="209"/>
    </row>
    <row r="45" spans="1:23" s="27" customFormat="1" x14ac:dyDescent="0.25">
      <c r="A45" s="171"/>
      <c r="B45" s="186"/>
      <c r="C45" s="180"/>
      <c r="D45" s="155"/>
      <c r="E45" s="6"/>
      <c r="F45" s="167"/>
      <c r="G45" s="167"/>
      <c r="H45" s="167"/>
      <c r="I45" s="167"/>
      <c r="J45" s="7">
        <v>0</v>
      </c>
      <c r="K45" s="162"/>
      <c r="L45" s="6">
        <f t="shared" si="4"/>
        <v>0</v>
      </c>
      <c r="M45" s="167"/>
      <c r="N45" s="167"/>
      <c r="O45" s="167"/>
      <c r="P45" s="167"/>
      <c r="Q45" s="8">
        <f>VLOOKUP(L45,перечень!$B$3:$C$152,2,FALSE)</f>
        <v>0</v>
      </c>
      <c r="R45" s="162"/>
      <c r="S45" s="7">
        <f>$R$43*J45/$K$43</f>
        <v>0</v>
      </c>
      <c r="T45" s="9">
        <f t="shared" si="6"/>
        <v>0</v>
      </c>
      <c r="U45" s="203"/>
      <c r="V45" s="217"/>
      <c r="W45" s="209"/>
    </row>
    <row r="46" spans="1:23" s="27" customFormat="1" ht="15.75" thickBot="1" x14ac:dyDescent="0.3">
      <c r="A46" s="171"/>
      <c r="B46" s="186"/>
      <c r="C46" s="181"/>
      <c r="D46" s="156"/>
      <c r="E46" s="10"/>
      <c r="F46" s="168"/>
      <c r="G46" s="168"/>
      <c r="H46" s="168"/>
      <c r="I46" s="168"/>
      <c r="J46" s="11">
        <v>0</v>
      </c>
      <c r="K46" s="163"/>
      <c r="L46" s="10">
        <f t="shared" si="4"/>
        <v>0</v>
      </c>
      <c r="M46" s="168"/>
      <c r="N46" s="168"/>
      <c r="O46" s="168"/>
      <c r="P46" s="168"/>
      <c r="Q46" s="12">
        <f>VLOOKUP(L46,перечень!$B$3:$C$152,2,FALSE)</f>
        <v>0</v>
      </c>
      <c r="R46" s="163"/>
      <c r="S46" s="11">
        <f>$R$43*J46/$K$43</f>
        <v>0</v>
      </c>
      <c r="T46" s="13">
        <f t="shared" si="6"/>
        <v>0</v>
      </c>
      <c r="U46" s="204"/>
      <c r="V46" s="217"/>
      <c r="W46" s="209"/>
    </row>
    <row r="47" spans="1:23" s="27" customFormat="1" ht="15.75" thickTop="1" x14ac:dyDescent="0.25">
      <c r="A47" s="171"/>
      <c r="B47" s="186"/>
      <c r="C47" s="179" t="s">
        <v>382</v>
      </c>
      <c r="D47" s="154" t="s">
        <v>383</v>
      </c>
      <c r="E47" s="2" t="s">
        <v>155</v>
      </c>
      <c r="F47" s="166">
        <v>4.4000000000000004</v>
      </c>
      <c r="G47" s="166">
        <v>5.9</v>
      </c>
      <c r="H47" s="166">
        <v>33.6</v>
      </c>
      <c r="I47" s="166">
        <f>(F47*4)+(G47*9)+(H47*4)</f>
        <v>205.10000000000002</v>
      </c>
      <c r="J47" s="3">
        <v>49.9</v>
      </c>
      <c r="K47" s="268">
        <v>150</v>
      </c>
      <c r="L47" s="79" t="str">
        <f t="shared" si="4"/>
        <v>перловка</v>
      </c>
      <c r="M47" s="166">
        <f>$R$47/$K$47*F47</f>
        <v>5.8666666666666671</v>
      </c>
      <c r="N47" s="166">
        <f>$R$47/$K$47*G47</f>
        <v>7.8666666666666671</v>
      </c>
      <c r="O47" s="166">
        <f>$R$47/$K$47*H47</f>
        <v>44.8</v>
      </c>
      <c r="P47" s="166">
        <f>(M47*4)+(N47*9)+(O47*4)</f>
        <v>273.4666666666667</v>
      </c>
      <c r="Q47" s="4">
        <f>VLOOKUP(L47,перечень!$B$3:$C$152,2,FALSE)</f>
        <v>35</v>
      </c>
      <c r="R47" s="245">
        <v>200</v>
      </c>
      <c r="S47" s="3">
        <f t="shared" ref="S47:S52" si="13">$R$47*J47/$K$47</f>
        <v>66.533333333333331</v>
      </c>
      <c r="T47" s="5">
        <f t="shared" si="6"/>
        <v>2.3286666666666669</v>
      </c>
      <c r="U47" s="202">
        <f>SUM(T47:T52)</f>
        <v>9.6872000000000007</v>
      </c>
      <c r="V47" s="217"/>
      <c r="W47" s="209"/>
    </row>
    <row r="48" spans="1:23" s="27" customFormat="1" x14ac:dyDescent="0.25">
      <c r="A48" s="171"/>
      <c r="B48" s="186"/>
      <c r="C48" s="180"/>
      <c r="D48" s="155"/>
      <c r="E48" s="6" t="s">
        <v>123</v>
      </c>
      <c r="F48" s="167"/>
      <c r="G48" s="167"/>
      <c r="H48" s="167"/>
      <c r="I48" s="167"/>
      <c r="J48" s="7">
        <v>7.5</v>
      </c>
      <c r="K48" s="269"/>
      <c r="L48" s="6" t="str">
        <f t="shared" si="4"/>
        <v>масло сливочное</v>
      </c>
      <c r="M48" s="167"/>
      <c r="N48" s="167"/>
      <c r="O48" s="167"/>
      <c r="P48" s="167"/>
      <c r="Q48" s="8">
        <f>VLOOKUP(L48,перечень!$B$3:$C$152,2,FALSE)</f>
        <v>735</v>
      </c>
      <c r="R48" s="246"/>
      <c r="S48" s="7">
        <f t="shared" si="13"/>
        <v>10</v>
      </c>
      <c r="T48" s="9">
        <f t="shared" si="6"/>
        <v>7.35</v>
      </c>
      <c r="U48" s="203"/>
      <c r="V48" s="217"/>
      <c r="W48" s="209"/>
    </row>
    <row r="49" spans="1:23" s="27" customFormat="1" x14ac:dyDescent="0.25">
      <c r="A49" s="171"/>
      <c r="B49" s="186"/>
      <c r="C49" s="180"/>
      <c r="D49" s="155"/>
      <c r="E49" s="6" t="s">
        <v>137</v>
      </c>
      <c r="F49" s="167"/>
      <c r="G49" s="167"/>
      <c r="H49" s="167"/>
      <c r="I49" s="167"/>
      <c r="J49" s="7">
        <v>0.4</v>
      </c>
      <c r="K49" s="269"/>
      <c r="L49" s="6" t="str">
        <f t="shared" si="4"/>
        <v>соль</v>
      </c>
      <c r="M49" s="167"/>
      <c r="N49" s="167"/>
      <c r="O49" s="167"/>
      <c r="P49" s="167"/>
      <c r="Q49" s="8">
        <f>VLOOKUP(L49,перечень!$B$3:$C$152,2,FALSE)</f>
        <v>16</v>
      </c>
      <c r="R49" s="246"/>
      <c r="S49" s="7">
        <f t="shared" si="13"/>
        <v>0.53333333333333333</v>
      </c>
      <c r="T49" s="9">
        <f t="shared" si="6"/>
        <v>8.5333333333333337E-3</v>
      </c>
      <c r="U49" s="203"/>
      <c r="V49" s="217"/>
      <c r="W49" s="209"/>
    </row>
    <row r="50" spans="1:23" s="27" customFormat="1" x14ac:dyDescent="0.25">
      <c r="A50" s="171"/>
      <c r="B50" s="186"/>
      <c r="C50" s="180"/>
      <c r="D50" s="155"/>
      <c r="E50" s="6"/>
      <c r="F50" s="167"/>
      <c r="G50" s="167"/>
      <c r="H50" s="167"/>
      <c r="I50" s="167"/>
      <c r="J50" s="7">
        <v>0</v>
      </c>
      <c r="K50" s="269"/>
      <c r="L50" s="6">
        <f t="shared" si="4"/>
        <v>0</v>
      </c>
      <c r="M50" s="167"/>
      <c r="N50" s="167"/>
      <c r="O50" s="167"/>
      <c r="P50" s="167"/>
      <c r="Q50" s="8">
        <f>VLOOKUP(L50,перечень!$B$3:$C$152,2,FALSE)</f>
        <v>0</v>
      </c>
      <c r="R50" s="246"/>
      <c r="S50" s="7">
        <f t="shared" si="13"/>
        <v>0</v>
      </c>
      <c r="T50" s="9">
        <f t="shared" si="6"/>
        <v>0</v>
      </c>
      <c r="U50" s="203"/>
      <c r="V50" s="217"/>
      <c r="W50" s="209"/>
    </row>
    <row r="51" spans="1:23" s="27" customFormat="1" x14ac:dyDescent="0.25">
      <c r="A51" s="171"/>
      <c r="B51" s="186"/>
      <c r="C51" s="180"/>
      <c r="D51" s="155"/>
      <c r="E51" s="6"/>
      <c r="F51" s="167"/>
      <c r="G51" s="167"/>
      <c r="H51" s="167"/>
      <c r="I51" s="167"/>
      <c r="J51" s="7">
        <v>0</v>
      </c>
      <c r="K51" s="269"/>
      <c r="L51" s="6">
        <f t="shared" si="4"/>
        <v>0</v>
      </c>
      <c r="M51" s="167"/>
      <c r="N51" s="167"/>
      <c r="O51" s="167"/>
      <c r="P51" s="167"/>
      <c r="Q51" s="8">
        <f>VLOOKUP(L51,перечень!$B$3:$C$152,2,FALSE)</f>
        <v>0</v>
      </c>
      <c r="R51" s="246"/>
      <c r="S51" s="7">
        <f t="shared" si="13"/>
        <v>0</v>
      </c>
      <c r="T51" s="9">
        <f t="shared" si="6"/>
        <v>0</v>
      </c>
      <c r="U51" s="203"/>
      <c r="V51" s="217"/>
      <c r="W51" s="209"/>
    </row>
    <row r="52" spans="1:23" s="27" customFormat="1" ht="15.75" thickBot="1" x14ac:dyDescent="0.3">
      <c r="A52" s="171"/>
      <c r="B52" s="186"/>
      <c r="C52" s="181"/>
      <c r="D52" s="156"/>
      <c r="E52" s="10"/>
      <c r="F52" s="168"/>
      <c r="G52" s="168"/>
      <c r="H52" s="168"/>
      <c r="I52" s="168"/>
      <c r="J52" s="11">
        <v>0</v>
      </c>
      <c r="K52" s="270"/>
      <c r="L52" s="10">
        <f t="shared" si="4"/>
        <v>0</v>
      </c>
      <c r="M52" s="168"/>
      <c r="N52" s="168"/>
      <c r="O52" s="168"/>
      <c r="P52" s="168"/>
      <c r="Q52" s="12">
        <f>VLOOKUP(L52,перечень!$B$3:$C$152,2,FALSE)</f>
        <v>0</v>
      </c>
      <c r="R52" s="247"/>
      <c r="S52" s="11">
        <f t="shared" si="13"/>
        <v>0</v>
      </c>
      <c r="T52" s="13">
        <f t="shared" si="6"/>
        <v>0</v>
      </c>
      <c r="U52" s="204"/>
      <c r="V52" s="217"/>
      <c r="W52" s="209"/>
    </row>
    <row r="53" spans="1:23" s="27" customFormat="1" ht="15.75" customHeight="1" thickTop="1" x14ac:dyDescent="0.25">
      <c r="A53" s="171"/>
      <c r="B53" s="186"/>
      <c r="C53" s="179" t="s">
        <v>230</v>
      </c>
      <c r="D53" s="248" t="s">
        <v>324</v>
      </c>
      <c r="E53" s="2" t="s">
        <v>113</v>
      </c>
      <c r="F53" s="166">
        <v>0.4</v>
      </c>
      <c r="G53" s="166">
        <v>0</v>
      </c>
      <c r="H53" s="166">
        <v>36.6</v>
      </c>
      <c r="I53" s="166">
        <f t="shared" ref="I53" si="14">(F53*4)+(G53*9)+(H53*4)</f>
        <v>148</v>
      </c>
      <c r="J53" s="3">
        <v>100</v>
      </c>
      <c r="K53" s="199">
        <v>1000</v>
      </c>
      <c r="L53" s="2" t="s">
        <v>113</v>
      </c>
      <c r="M53" s="166">
        <f>$R$53/$K$53*F53</f>
        <v>8.0000000000000016E-2</v>
      </c>
      <c r="N53" s="166">
        <f>$R$53/$K$53*G53</f>
        <v>0</v>
      </c>
      <c r="O53" s="166">
        <f>$R$53/$K$53*H53</f>
        <v>7.32</v>
      </c>
      <c r="P53" s="166">
        <f t="shared" ref="P53" si="15">(M53*4)+(N53*9)+(O53*4)</f>
        <v>29.6</v>
      </c>
      <c r="Q53" s="4">
        <f>VLOOKUP(L53,перечень!$B$3:$C$152,2,FALSE)</f>
        <v>350</v>
      </c>
      <c r="R53" s="199">
        <v>200</v>
      </c>
      <c r="S53" s="3">
        <f>$R$53*J53/$K$53</f>
        <v>20</v>
      </c>
      <c r="T53" s="5">
        <f t="shared" si="6"/>
        <v>7</v>
      </c>
      <c r="U53" s="202">
        <f>SUM(T53:T55)</f>
        <v>8.9</v>
      </c>
      <c r="V53" s="217"/>
      <c r="W53" s="209"/>
    </row>
    <row r="54" spans="1:23" s="27" customFormat="1" x14ac:dyDescent="0.25">
      <c r="A54" s="171"/>
      <c r="B54" s="186"/>
      <c r="C54" s="180"/>
      <c r="D54" s="249"/>
      <c r="E54" s="6" t="s">
        <v>138</v>
      </c>
      <c r="F54" s="167"/>
      <c r="G54" s="167"/>
      <c r="H54" s="167"/>
      <c r="I54" s="167"/>
      <c r="J54" s="7">
        <v>100</v>
      </c>
      <c r="K54" s="200"/>
      <c r="L54" s="6" t="s">
        <v>138</v>
      </c>
      <c r="M54" s="167"/>
      <c r="N54" s="167"/>
      <c r="O54" s="167"/>
      <c r="P54" s="167"/>
      <c r="Q54" s="8">
        <f>VLOOKUP(L54,перечень!$B$3:$C$152,2,FALSE)</f>
        <v>95</v>
      </c>
      <c r="R54" s="200"/>
      <c r="S54" s="7">
        <f>$R$53*J54/$K$53</f>
        <v>20</v>
      </c>
      <c r="T54" s="9">
        <f t="shared" si="6"/>
        <v>1.9</v>
      </c>
      <c r="U54" s="203"/>
      <c r="V54" s="217"/>
      <c r="W54" s="209"/>
    </row>
    <row r="55" spans="1:23" s="27" customFormat="1" ht="15.75" thickBot="1" x14ac:dyDescent="0.3">
      <c r="A55" s="171"/>
      <c r="B55" s="186"/>
      <c r="C55" s="181"/>
      <c r="D55" s="250"/>
      <c r="E55" s="10"/>
      <c r="F55" s="168"/>
      <c r="G55" s="168"/>
      <c r="H55" s="168"/>
      <c r="I55" s="168"/>
      <c r="J55" s="11">
        <v>10</v>
      </c>
      <c r="K55" s="201"/>
      <c r="L55" s="10">
        <v>0</v>
      </c>
      <c r="M55" s="168"/>
      <c r="N55" s="168"/>
      <c r="O55" s="168"/>
      <c r="P55" s="168"/>
      <c r="Q55" s="12">
        <f>VLOOKUP(L55,перечень!$B$3:$C$152,2,FALSE)</f>
        <v>0</v>
      </c>
      <c r="R55" s="201"/>
      <c r="S55" s="11">
        <f>$R$53*J55/$K$53</f>
        <v>2</v>
      </c>
      <c r="T55" s="13">
        <f t="shared" si="6"/>
        <v>0</v>
      </c>
      <c r="U55" s="204"/>
      <c r="V55" s="217"/>
      <c r="W55" s="209"/>
    </row>
    <row r="56" spans="1:23" s="27" customFormat="1" ht="16.5" thickTop="1" thickBot="1" x14ac:dyDescent="0.3">
      <c r="A56" s="171"/>
      <c r="B56" s="186"/>
      <c r="C56" s="14" t="s">
        <v>204</v>
      </c>
      <c r="D56" s="31" t="s">
        <v>205</v>
      </c>
      <c r="E56" s="15" t="s">
        <v>204</v>
      </c>
      <c r="F56" s="42">
        <v>8.1</v>
      </c>
      <c r="G56" s="42">
        <v>3.4</v>
      </c>
      <c r="H56" s="42">
        <v>42.2</v>
      </c>
      <c r="I56" s="42">
        <f>(F56*4)+(G56*9)+(H56*4)</f>
        <v>231.8</v>
      </c>
      <c r="J56" s="16">
        <v>100</v>
      </c>
      <c r="K56" s="17">
        <v>100</v>
      </c>
      <c r="L56" s="6" t="s">
        <v>125</v>
      </c>
      <c r="M56" s="109">
        <f>$R$56/$K$56*F56</f>
        <v>2.9159999999999999</v>
      </c>
      <c r="N56" s="42">
        <f>$R$56/$K$56*G56</f>
        <v>1.224</v>
      </c>
      <c r="O56" s="42">
        <f>$R$56/$K$56*H56</f>
        <v>15.192</v>
      </c>
      <c r="P56" s="42">
        <f>(M56*4)+(N56*9)+(O56*4)</f>
        <v>83.448000000000008</v>
      </c>
      <c r="Q56" s="18">
        <f>VLOOKUP(L56,перечень!$B$3:$C$152,2,FALSE)</f>
        <v>88</v>
      </c>
      <c r="R56" s="17">
        <v>36</v>
      </c>
      <c r="S56" s="16">
        <f>$R$56*J56/$K$56</f>
        <v>36</v>
      </c>
      <c r="T56" s="19">
        <f t="shared" si="6"/>
        <v>3.1679999999999997</v>
      </c>
      <c r="U56" s="43">
        <f>SUM(T56)</f>
        <v>3.1679999999999997</v>
      </c>
      <c r="V56" s="217"/>
      <c r="W56" s="209"/>
    </row>
    <row r="57" spans="1:23" s="27" customFormat="1" ht="16.5" thickTop="1" thickBot="1" x14ac:dyDescent="0.3">
      <c r="A57" s="171"/>
      <c r="B57" s="186"/>
      <c r="C57" s="14" t="s">
        <v>124</v>
      </c>
      <c r="D57" s="31" t="s">
        <v>205</v>
      </c>
      <c r="E57" s="15" t="s">
        <v>206</v>
      </c>
      <c r="F57" s="42">
        <v>6.6</v>
      </c>
      <c r="G57" s="42">
        <v>5.2</v>
      </c>
      <c r="H57" s="42">
        <v>39.799999999999997</v>
      </c>
      <c r="I57" s="42">
        <f>(F57*4)+(G57*9)+(H57*4)</f>
        <v>232.39999999999998</v>
      </c>
      <c r="J57" s="16">
        <v>100</v>
      </c>
      <c r="K57" s="17">
        <v>100</v>
      </c>
      <c r="L57" s="15" t="s">
        <v>124</v>
      </c>
      <c r="M57" s="109">
        <f>$R$57/$K$57*F57</f>
        <v>3.3</v>
      </c>
      <c r="N57" s="42">
        <f>$R$57/$K$57*G57</f>
        <v>2.6</v>
      </c>
      <c r="O57" s="42">
        <f>$R$57/$K$57*H57</f>
        <v>19.899999999999999</v>
      </c>
      <c r="P57" s="42">
        <f>(M57*4)+(N57*9)+(O57*4)</f>
        <v>116.19999999999999</v>
      </c>
      <c r="Q57" s="18">
        <f>VLOOKUP(L57,перечень!$B$3:$C$152,2,FALSE)</f>
        <v>67.28</v>
      </c>
      <c r="R57" s="17">
        <v>50</v>
      </c>
      <c r="S57" s="16">
        <f>$R$57*J57/$K$57</f>
        <v>50</v>
      </c>
      <c r="T57" s="19">
        <f t="shared" si="6"/>
        <v>3.3640000000000003</v>
      </c>
      <c r="U57" s="43">
        <f>SUM(T57)</f>
        <v>3.3640000000000003</v>
      </c>
      <c r="V57" s="217"/>
      <c r="W57" s="209"/>
    </row>
    <row r="58" spans="1:23" s="27" customFormat="1" ht="15.75" thickTop="1" x14ac:dyDescent="0.25">
      <c r="A58" s="171"/>
      <c r="B58" s="186"/>
      <c r="C58" s="182" t="s">
        <v>81</v>
      </c>
      <c r="D58" s="32"/>
      <c r="E58" s="2"/>
      <c r="F58" s="166"/>
      <c r="G58" s="166"/>
      <c r="H58" s="166"/>
      <c r="I58" s="166">
        <f>(F58*4)+(G58*9)+(H58*4)</f>
        <v>0</v>
      </c>
      <c r="J58" s="3">
        <v>0</v>
      </c>
      <c r="K58" s="199">
        <v>30</v>
      </c>
      <c r="L58" s="79">
        <f t="shared" si="4"/>
        <v>0</v>
      </c>
      <c r="M58" s="166">
        <f>$R$58/$K$58*F58</f>
        <v>0</v>
      </c>
      <c r="N58" s="166">
        <f>$R$58/$K$58*G58</f>
        <v>0</v>
      </c>
      <c r="O58" s="166">
        <f>$R$58/$K$58*H58</f>
        <v>0</v>
      </c>
      <c r="P58" s="166">
        <f>(M58*4)+(N58*9)+(O58*4)</f>
        <v>0</v>
      </c>
      <c r="Q58" s="4">
        <f>VLOOKUP(L58,перечень!$B$3:$C$152,2,FALSE)</f>
        <v>0</v>
      </c>
      <c r="R58" s="199"/>
      <c r="S58" s="3">
        <f>$R$58*J58/$K$58</f>
        <v>0</v>
      </c>
      <c r="T58" s="5">
        <f t="shared" si="6"/>
        <v>0</v>
      </c>
      <c r="U58" s="202">
        <f>SUM(T58:T60)</f>
        <v>0</v>
      </c>
      <c r="V58" s="217"/>
      <c r="W58" s="209"/>
    </row>
    <row r="59" spans="1:23" s="27" customFormat="1" x14ac:dyDescent="0.25">
      <c r="A59" s="171"/>
      <c r="B59" s="186"/>
      <c r="C59" s="183"/>
      <c r="D59" s="33"/>
      <c r="E59" s="6"/>
      <c r="F59" s="167"/>
      <c r="G59" s="167"/>
      <c r="H59" s="167"/>
      <c r="I59" s="167"/>
      <c r="J59" s="7">
        <v>0</v>
      </c>
      <c r="K59" s="200"/>
      <c r="L59" s="6">
        <f t="shared" si="4"/>
        <v>0</v>
      </c>
      <c r="M59" s="167"/>
      <c r="N59" s="167"/>
      <c r="O59" s="167"/>
      <c r="P59" s="167"/>
      <c r="Q59" s="8">
        <f>VLOOKUP(L59,перечень!$B$3:$C$152,2,FALSE)</f>
        <v>0</v>
      </c>
      <c r="R59" s="200"/>
      <c r="S59" s="7">
        <f>$R$58*J59/$K$58</f>
        <v>0</v>
      </c>
      <c r="T59" s="9">
        <f t="shared" si="6"/>
        <v>0</v>
      </c>
      <c r="U59" s="203"/>
      <c r="V59" s="217"/>
      <c r="W59" s="209"/>
    </row>
    <row r="60" spans="1:23" s="27" customFormat="1" ht="15.75" thickBot="1" x14ac:dyDescent="0.3">
      <c r="A60" s="171"/>
      <c r="B60" s="187"/>
      <c r="C60" s="184"/>
      <c r="D60" s="34"/>
      <c r="E60" s="10"/>
      <c r="F60" s="168"/>
      <c r="G60" s="168"/>
      <c r="H60" s="168"/>
      <c r="I60" s="168"/>
      <c r="J60" s="11">
        <v>0</v>
      </c>
      <c r="K60" s="201"/>
      <c r="L60" s="10">
        <f t="shared" si="4"/>
        <v>0</v>
      </c>
      <c r="M60" s="168"/>
      <c r="N60" s="168"/>
      <c r="O60" s="168"/>
      <c r="P60" s="168"/>
      <c r="Q60" s="12">
        <f>VLOOKUP(L60,перечень!$B$3:$C$152,2,FALSE)</f>
        <v>0</v>
      </c>
      <c r="R60" s="201"/>
      <c r="S60" s="11">
        <f>$R$58*J60/$K$58</f>
        <v>0</v>
      </c>
      <c r="T60" s="13">
        <f t="shared" si="6"/>
        <v>0</v>
      </c>
      <c r="U60" s="204"/>
      <c r="V60" s="214"/>
      <c r="W60" s="210"/>
    </row>
    <row r="61" spans="1:23" s="27" customFormat="1" ht="15.75" thickTop="1" x14ac:dyDescent="0.25">
      <c r="A61" s="171"/>
      <c r="B61" s="188" t="s">
        <v>82</v>
      </c>
      <c r="C61" s="182" t="s">
        <v>3</v>
      </c>
      <c r="D61" s="28"/>
      <c r="E61" s="2"/>
      <c r="F61" s="166">
        <v>0</v>
      </c>
      <c r="G61" s="166">
        <v>0</v>
      </c>
      <c r="H61" s="166">
        <v>0</v>
      </c>
      <c r="I61" s="166">
        <f>(F61*4)+(G61*9)+(H61*4)</f>
        <v>0</v>
      </c>
      <c r="J61" s="3">
        <v>0</v>
      </c>
      <c r="K61" s="161">
        <v>60</v>
      </c>
      <c r="L61" s="79">
        <f t="shared" si="4"/>
        <v>0</v>
      </c>
      <c r="M61" s="166">
        <f>$R$61/$K$61*F61</f>
        <v>0</v>
      </c>
      <c r="N61" s="166">
        <f>$R$61/$K$61*G61</f>
        <v>0</v>
      </c>
      <c r="O61" s="166">
        <f>$R$61/$K$61*H61</f>
        <v>0</v>
      </c>
      <c r="P61" s="166">
        <f>(M61*4)+(N61*9)+(O61*4)</f>
        <v>0</v>
      </c>
      <c r="Q61" s="4">
        <f>VLOOKUP(L61,перечень!$B$3:$C$152,2,FALSE)</f>
        <v>0</v>
      </c>
      <c r="R61" s="161"/>
      <c r="S61" s="3">
        <f t="shared" ref="S61:S66" si="16">$R$61*J61/$K$61</f>
        <v>0</v>
      </c>
      <c r="T61" s="5">
        <f t="shared" si="6"/>
        <v>0</v>
      </c>
      <c r="U61" s="202">
        <f>SUM(T61:T66)</f>
        <v>0</v>
      </c>
      <c r="V61" s="213">
        <f>SUM(U61:U77)</f>
        <v>0</v>
      </c>
      <c r="W61" s="208">
        <f>SUM(P61:P77)</f>
        <v>0</v>
      </c>
    </row>
    <row r="62" spans="1:23" s="27" customFormat="1" x14ac:dyDescent="0.25">
      <c r="A62" s="171"/>
      <c r="B62" s="251"/>
      <c r="C62" s="183"/>
      <c r="D62" s="29"/>
      <c r="E62" s="6"/>
      <c r="F62" s="167"/>
      <c r="G62" s="167"/>
      <c r="H62" s="167"/>
      <c r="I62" s="167"/>
      <c r="J62" s="7">
        <v>0</v>
      </c>
      <c r="K62" s="162"/>
      <c r="L62" s="6">
        <f t="shared" si="4"/>
        <v>0</v>
      </c>
      <c r="M62" s="167"/>
      <c r="N62" s="167"/>
      <c r="O62" s="167"/>
      <c r="P62" s="167"/>
      <c r="Q62" s="8">
        <f>VLOOKUP(L62,перечень!$B$3:$C$152,2,FALSE)</f>
        <v>0</v>
      </c>
      <c r="R62" s="162"/>
      <c r="S62" s="7">
        <f t="shared" si="16"/>
        <v>0</v>
      </c>
      <c r="T62" s="9">
        <f t="shared" si="6"/>
        <v>0</v>
      </c>
      <c r="U62" s="203"/>
      <c r="V62" s="217"/>
      <c r="W62" s="209"/>
    </row>
    <row r="63" spans="1:23" s="27" customFormat="1" x14ac:dyDescent="0.25">
      <c r="A63" s="171"/>
      <c r="B63" s="251"/>
      <c r="C63" s="183"/>
      <c r="D63" s="29"/>
      <c r="E63" s="6"/>
      <c r="F63" s="167"/>
      <c r="G63" s="167"/>
      <c r="H63" s="167"/>
      <c r="I63" s="167"/>
      <c r="J63" s="7">
        <v>0</v>
      </c>
      <c r="K63" s="162"/>
      <c r="L63" s="6">
        <f t="shared" si="4"/>
        <v>0</v>
      </c>
      <c r="M63" s="167"/>
      <c r="N63" s="167"/>
      <c r="O63" s="167"/>
      <c r="P63" s="167"/>
      <c r="Q63" s="8">
        <f>VLOOKUP(L63,перечень!$B$3:$C$152,2,FALSE)</f>
        <v>0</v>
      </c>
      <c r="R63" s="162"/>
      <c r="S63" s="7">
        <f t="shared" si="16"/>
        <v>0</v>
      </c>
      <c r="T63" s="9">
        <f t="shared" si="6"/>
        <v>0</v>
      </c>
      <c r="U63" s="203"/>
      <c r="V63" s="217"/>
      <c r="W63" s="209"/>
    </row>
    <row r="64" spans="1:23" s="27" customFormat="1" x14ac:dyDescent="0.25">
      <c r="A64" s="171"/>
      <c r="B64" s="251"/>
      <c r="C64" s="183"/>
      <c r="D64" s="29"/>
      <c r="E64" s="6"/>
      <c r="F64" s="167"/>
      <c r="G64" s="167"/>
      <c r="H64" s="167"/>
      <c r="I64" s="167"/>
      <c r="J64" s="7">
        <v>0</v>
      </c>
      <c r="K64" s="162"/>
      <c r="L64" s="6">
        <f t="shared" si="4"/>
        <v>0</v>
      </c>
      <c r="M64" s="167"/>
      <c r="N64" s="167"/>
      <c r="O64" s="167"/>
      <c r="P64" s="167"/>
      <c r="Q64" s="8">
        <f>VLOOKUP(L64,перечень!$B$3:$C$152,2,FALSE)</f>
        <v>0</v>
      </c>
      <c r="R64" s="162"/>
      <c r="S64" s="7">
        <f t="shared" si="16"/>
        <v>0</v>
      </c>
      <c r="T64" s="9">
        <f t="shared" si="6"/>
        <v>0</v>
      </c>
      <c r="U64" s="203"/>
      <c r="V64" s="217"/>
      <c r="W64" s="209"/>
    </row>
    <row r="65" spans="1:23" s="27" customFormat="1" x14ac:dyDescent="0.25">
      <c r="A65" s="171"/>
      <c r="B65" s="251"/>
      <c r="C65" s="183"/>
      <c r="D65" s="29"/>
      <c r="E65" s="6"/>
      <c r="F65" s="167"/>
      <c r="G65" s="167"/>
      <c r="H65" s="167"/>
      <c r="I65" s="167"/>
      <c r="J65" s="7">
        <v>0</v>
      </c>
      <c r="K65" s="162"/>
      <c r="L65" s="6">
        <f t="shared" si="4"/>
        <v>0</v>
      </c>
      <c r="M65" s="167"/>
      <c r="N65" s="167"/>
      <c r="O65" s="167"/>
      <c r="P65" s="167"/>
      <c r="Q65" s="8">
        <f>VLOOKUP(L65,перечень!$B$3:$C$152,2,FALSE)</f>
        <v>0</v>
      </c>
      <c r="R65" s="162"/>
      <c r="S65" s="7">
        <f t="shared" si="16"/>
        <v>0</v>
      </c>
      <c r="T65" s="9">
        <f t="shared" si="6"/>
        <v>0</v>
      </c>
      <c r="U65" s="203"/>
      <c r="V65" s="217"/>
      <c r="W65" s="209"/>
    </row>
    <row r="66" spans="1:23" s="27" customFormat="1" ht="15.75" thickBot="1" x14ac:dyDescent="0.3">
      <c r="A66" s="171"/>
      <c r="B66" s="251"/>
      <c r="C66" s="184"/>
      <c r="D66" s="30"/>
      <c r="E66" s="10"/>
      <c r="F66" s="168"/>
      <c r="G66" s="168"/>
      <c r="H66" s="168"/>
      <c r="I66" s="168"/>
      <c r="J66" s="11">
        <v>0</v>
      </c>
      <c r="K66" s="163"/>
      <c r="L66" s="10">
        <f t="shared" si="4"/>
        <v>0</v>
      </c>
      <c r="M66" s="168"/>
      <c r="N66" s="168"/>
      <c r="O66" s="168"/>
      <c r="P66" s="168"/>
      <c r="Q66" s="12">
        <f>VLOOKUP(L66,перечень!$B$3:$C$152,2,FALSE)</f>
        <v>0</v>
      </c>
      <c r="R66" s="163"/>
      <c r="S66" s="11">
        <f t="shared" si="16"/>
        <v>0</v>
      </c>
      <c r="T66" s="13">
        <f t="shared" si="6"/>
        <v>0</v>
      </c>
      <c r="U66" s="204"/>
      <c r="V66" s="217"/>
      <c r="W66" s="209"/>
    </row>
    <row r="67" spans="1:23" s="27" customFormat="1" ht="15.75" thickTop="1" x14ac:dyDescent="0.25">
      <c r="A67" s="171"/>
      <c r="B67" s="251"/>
      <c r="C67" s="182" t="s">
        <v>4</v>
      </c>
      <c r="D67" s="28"/>
      <c r="E67" s="2"/>
      <c r="F67" s="166"/>
      <c r="G67" s="166"/>
      <c r="H67" s="166"/>
      <c r="I67" s="166">
        <f t="shared" ref="I67:I94" si="17">(F67*4)+(G67*9)+(H67*4)</f>
        <v>0</v>
      </c>
      <c r="J67" s="3">
        <v>0</v>
      </c>
      <c r="K67" s="161">
        <v>60</v>
      </c>
      <c r="L67" s="79">
        <f t="shared" si="4"/>
        <v>0</v>
      </c>
      <c r="M67" s="166">
        <f>$R$67/$K$67*F67</f>
        <v>0</v>
      </c>
      <c r="N67" s="166">
        <f>$R$67/$K$67*G67</f>
        <v>0</v>
      </c>
      <c r="O67" s="166">
        <f>$R$67/$K$67*H67</f>
        <v>0</v>
      </c>
      <c r="P67" s="166">
        <f t="shared" ref="P67" si="18">(M67*4)+(N67*9)+(O67*4)</f>
        <v>0</v>
      </c>
      <c r="Q67" s="4">
        <f>VLOOKUP(L67,перечень!$B$3:$C$152,2,FALSE)</f>
        <v>0</v>
      </c>
      <c r="R67" s="161"/>
      <c r="S67" s="3">
        <f t="shared" ref="S67:S72" si="19">$R$67*J67/$K$67</f>
        <v>0</v>
      </c>
      <c r="T67" s="5">
        <f t="shared" si="6"/>
        <v>0</v>
      </c>
      <c r="U67" s="202">
        <f>SUM(T67:T72)</f>
        <v>0</v>
      </c>
      <c r="V67" s="217"/>
      <c r="W67" s="209"/>
    </row>
    <row r="68" spans="1:23" s="27" customFormat="1" x14ac:dyDescent="0.25">
      <c r="A68" s="171"/>
      <c r="B68" s="251"/>
      <c r="C68" s="183"/>
      <c r="D68" s="29"/>
      <c r="E68" s="6"/>
      <c r="F68" s="167"/>
      <c r="G68" s="167"/>
      <c r="H68" s="167"/>
      <c r="I68" s="167"/>
      <c r="J68" s="7">
        <v>0</v>
      </c>
      <c r="K68" s="162"/>
      <c r="L68" s="6">
        <f t="shared" si="4"/>
        <v>0</v>
      </c>
      <c r="M68" s="167"/>
      <c r="N68" s="167"/>
      <c r="O68" s="167"/>
      <c r="P68" s="167"/>
      <c r="Q68" s="8">
        <f>VLOOKUP(L68,перечень!$B$3:$C$152,2,FALSE)</f>
        <v>0</v>
      </c>
      <c r="R68" s="162"/>
      <c r="S68" s="7">
        <f t="shared" si="19"/>
        <v>0</v>
      </c>
      <c r="T68" s="9">
        <f t="shared" si="6"/>
        <v>0</v>
      </c>
      <c r="U68" s="203"/>
      <c r="V68" s="217"/>
      <c r="W68" s="209"/>
    </row>
    <row r="69" spans="1:23" s="27" customFormat="1" x14ac:dyDescent="0.25">
      <c r="A69" s="171"/>
      <c r="B69" s="251"/>
      <c r="C69" s="183"/>
      <c r="D69" s="29"/>
      <c r="E69" s="6"/>
      <c r="F69" s="167"/>
      <c r="G69" s="167"/>
      <c r="H69" s="167"/>
      <c r="I69" s="167"/>
      <c r="J69" s="7">
        <v>0</v>
      </c>
      <c r="K69" s="162"/>
      <c r="L69" s="6">
        <f t="shared" si="4"/>
        <v>0</v>
      </c>
      <c r="M69" s="167"/>
      <c r="N69" s="167"/>
      <c r="O69" s="167"/>
      <c r="P69" s="167"/>
      <c r="Q69" s="8">
        <f>VLOOKUP(L69,перечень!$B$3:$C$152,2,FALSE)</f>
        <v>0</v>
      </c>
      <c r="R69" s="162"/>
      <c r="S69" s="7">
        <f t="shared" si="19"/>
        <v>0</v>
      </c>
      <c r="T69" s="9">
        <f t="shared" si="6"/>
        <v>0</v>
      </c>
      <c r="U69" s="203"/>
      <c r="V69" s="217"/>
      <c r="W69" s="209"/>
    </row>
    <row r="70" spans="1:23" s="27" customFormat="1" x14ac:dyDescent="0.25">
      <c r="A70" s="171"/>
      <c r="B70" s="251"/>
      <c r="C70" s="183"/>
      <c r="D70" s="29"/>
      <c r="E70" s="6"/>
      <c r="F70" s="167"/>
      <c r="G70" s="167"/>
      <c r="H70" s="167"/>
      <c r="I70" s="167"/>
      <c r="J70" s="7">
        <v>0</v>
      </c>
      <c r="K70" s="162"/>
      <c r="L70" s="6">
        <f t="shared" si="4"/>
        <v>0</v>
      </c>
      <c r="M70" s="167"/>
      <c r="N70" s="167"/>
      <c r="O70" s="167"/>
      <c r="P70" s="167"/>
      <c r="Q70" s="8">
        <f>VLOOKUP(L70,перечень!$B$3:$C$152,2,FALSE)</f>
        <v>0</v>
      </c>
      <c r="R70" s="162"/>
      <c r="S70" s="7">
        <f t="shared" si="19"/>
        <v>0</v>
      </c>
      <c r="T70" s="9">
        <f t="shared" si="6"/>
        <v>0</v>
      </c>
      <c r="U70" s="203"/>
      <c r="V70" s="217"/>
      <c r="W70" s="209"/>
    </row>
    <row r="71" spans="1:23" s="27" customFormat="1" x14ac:dyDescent="0.25">
      <c r="A71" s="171"/>
      <c r="B71" s="251"/>
      <c r="C71" s="183"/>
      <c r="D71" s="29"/>
      <c r="E71" s="6"/>
      <c r="F71" s="167"/>
      <c r="G71" s="167"/>
      <c r="H71" s="167"/>
      <c r="I71" s="167"/>
      <c r="J71" s="7">
        <v>0</v>
      </c>
      <c r="K71" s="162"/>
      <c r="L71" s="6">
        <f t="shared" si="4"/>
        <v>0</v>
      </c>
      <c r="M71" s="167"/>
      <c r="N71" s="167"/>
      <c r="O71" s="167"/>
      <c r="P71" s="167"/>
      <c r="Q71" s="8">
        <f>VLOOKUP(L71,перечень!$B$3:$C$152,2,FALSE)</f>
        <v>0</v>
      </c>
      <c r="R71" s="162"/>
      <c r="S71" s="7">
        <f t="shared" si="19"/>
        <v>0</v>
      </c>
      <c r="T71" s="9">
        <f t="shared" si="6"/>
        <v>0</v>
      </c>
      <c r="U71" s="203"/>
      <c r="V71" s="217"/>
      <c r="W71" s="209"/>
    </row>
    <row r="72" spans="1:23" s="27" customFormat="1" ht="15.75" thickBot="1" x14ac:dyDescent="0.3">
      <c r="A72" s="171"/>
      <c r="B72" s="251"/>
      <c r="C72" s="184"/>
      <c r="D72" s="30"/>
      <c r="E72" s="10"/>
      <c r="F72" s="168"/>
      <c r="G72" s="168"/>
      <c r="H72" s="168"/>
      <c r="I72" s="168"/>
      <c r="J72" s="11">
        <v>0</v>
      </c>
      <c r="K72" s="163"/>
      <c r="L72" s="10">
        <f t="shared" si="4"/>
        <v>0</v>
      </c>
      <c r="M72" s="168"/>
      <c r="N72" s="168"/>
      <c r="O72" s="168"/>
      <c r="P72" s="168"/>
      <c r="Q72" s="12">
        <f>VLOOKUP(L72,перечень!$B$3:$C$152,2,FALSE)</f>
        <v>0</v>
      </c>
      <c r="R72" s="163"/>
      <c r="S72" s="11">
        <f t="shared" si="19"/>
        <v>0</v>
      </c>
      <c r="T72" s="13">
        <f t="shared" si="6"/>
        <v>0</v>
      </c>
      <c r="U72" s="204"/>
      <c r="V72" s="217"/>
      <c r="W72" s="209"/>
    </row>
    <row r="73" spans="1:23" s="27" customFormat="1" ht="15.75" thickTop="1" x14ac:dyDescent="0.25">
      <c r="A73" s="171"/>
      <c r="B73" s="251"/>
      <c r="C73" s="264" t="s">
        <v>5</v>
      </c>
      <c r="D73" s="32"/>
      <c r="E73" s="2"/>
      <c r="F73" s="166"/>
      <c r="G73" s="166"/>
      <c r="H73" s="166"/>
      <c r="I73" s="166">
        <f t="shared" si="17"/>
        <v>0</v>
      </c>
      <c r="J73" s="3">
        <v>0</v>
      </c>
      <c r="K73" s="199">
        <v>30</v>
      </c>
      <c r="L73" s="79">
        <f t="shared" ref="L73:L94" si="20">E73</f>
        <v>0</v>
      </c>
      <c r="M73" s="166">
        <f>$R$73/$K$73*F73</f>
        <v>0</v>
      </c>
      <c r="N73" s="166">
        <f>$R$73/$K$73*G73</f>
        <v>0</v>
      </c>
      <c r="O73" s="166">
        <f>$R$73/$K$73*H73</f>
        <v>0</v>
      </c>
      <c r="P73" s="166">
        <f t="shared" ref="P73" si="21">(M73*4)+(N73*9)+(O73*4)</f>
        <v>0</v>
      </c>
      <c r="Q73" s="4">
        <f>VLOOKUP(L73,перечень!$B$3:$C$152,2,FALSE)</f>
        <v>0</v>
      </c>
      <c r="R73" s="199"/>
      <c r="S73" s="3">
        <f>$R$73*J73/$K$73</f>
        <v>0</v>
      </c>
      <c r="T73" s="5">
        <f t="shared" si="6"/>
        <v>0</v>
      </c>
      <c r="U73" s="202">
        <f>SUM(T73:T75)</f>
        <v>0</v>
      </c>
      <c r="V73" s="217"/>
      <c r="W73" s="209"/>
    </row>
    <row r="74" spans="1:23" s="27" customFormat="1" x14ac:dyDescent="0.25">
      <c r="A74" s="171"/>
      <c r="B74" s="251"/>
      <c r="C74" s="265"/>
      <c r="D74" s="33"/>
      <c r="E74" s="6"/>
      <c r="F74" s="167"/>
      <c r="G74" s="167"/>
      <c r="H74" s="167"/>
      <c r="I74" s="167"/>
      <c r="J74" s="7">
        <v>0</v>
      </c>
      <c r="K74" s="200"/>
      <c r="L74" s="6">
        <f t="shared" si="20"/>
        <v>0</v>
      </c>
      <c r="M74" s="167"/>
      <c r="N74" s="167"/>
      <c r="O74" s="167"/>
      <c r="P74" s="167"/>
      <c r="Q74" s="8">
        <f>VLOOKUP(L74,перечень!$B$3:$C$152,2,FALSE)</f>
        <v>0</v>
      </c>
      <c r="R74" s="200"/>
      <c r="S74" s="7">
        <f>$R$73*J74/$K$73</f>
        <v>0</v>
      </c>
      <c r="T74" s="9">
        <f t="shared" si="6"/>
        <v>0</v>
      </c>
      <c r="U74" s="203"/>
      <c r="V74" s="217"/>
      <c r="W74" s="209"/>
    </row>
    <row r="75" spans="1:23" s="27" customFormat="1" ht="15.75" thickBot="1" x14ac:dyDescent="0.3">
      <c r="A75" s="171"/>
      <c r="B75" s="251"/>
      <c r="C75" s="266"/>
      <c r="D75" s="34"/>
      <c r="E75" s="10"/>
      <c r="F75" s="168"/>
      <c r="G75" s="168"/>
      <c r="H75" s="168"/>
      <c r="I75" s="168"/>
      <c r="J75" s="11">
        <v>0</v>
      </c>
      <c r="K75" s="201"/>
      <c r="L75" s="51">
        <f t="shared" si="20"/>
        <v>0</v>
      </c>
      <c r="M75" s="168"/>
      <c r="N75" s="168"/>
      <c r="O75" s="168"/>
      <c r="P75" s="168"/>
      <c r="Q75" s="12">
        <f>VLOOKUP(L75,перечень!$B$3:$C$152,2,FALSE)</f>
        <v>0</v>
      </c>
      <c r="R75" s="201"/>
      <c r="S75" s="11">
        <f>$R$73*J75/$K$73</f>
        <v>0</v>
      </c>
      <c r="T75" s="13">
        <f t="shared" si="6"/>
        <v>0</v>
      </c>
      <c r="U75" s="204"/>
      <c r="V75" s="217"/>
      <c r="W75" s="209"/>
    </row>
    <row r="76" spans="1:23" s="27" customFormat="1" ht="16.5" thickTop="1" thickBot="1" x14ac:dyDescent="0.3">
      <c r="A76" s="171"/>
      <c r="B76" s="251"/>
      <c r="C76" s="14" t="s">
        <v>6</v>
      </c>
      <c r="D76" s="31"/>
      <c r="E76" s="15"/>
      <c r="F76" s="42"/>
      <c r="G76" s="42"/>
      <c r="H76" s="42"/>
      <c r="I76" s="42">
        <f>(F76*4)+(G76*9)+(H76*4)</f>
        <v>0</v>
      </c>
      <c r="J76" s="16">
        <v>0</v>
      </c>
      <c r="K76" s="17">
        <v>10</v>
      </c>
      <c r="L76" s="15">
        <f t="shared" si="20"/>
        <v>0</v>
      </c>
      <c r="M76" s="42">
        <f>$R$76/$K$76*F76</f>
        <v>0</v>
      </c>
      <c r="N76" s="42">
        <f>$R$76/$K$76*G76</f>
        <v>0</v>
      </c>
      <c r="O76" s="42">
        <f>$R$76/$K$76*H76</f>
        <v>0</v>
      </c>
      <c r="P76" s="42">
        <f>(M76*4)+(N76*9)+(O76*4)</f>
        <v>0</v>
      </c>
      <c r="Q76" s="18">
        <f>VLOOKUP(L76,перечень!$B$3:$C$152,2,FALSE)</f>
        <v>0</v>
      </c>
      <c r="R76" s="17"/>
      <c r="S76" s="16">
        <f>$R$76*J76/$K$76</f>
        <v>0</v>
      </c>
      <c r="T76" s="19">
        <f t="shared" si="6"/>
        <v>0</v>
      </c>
      <c r="U76" s="43">
        <f>SUM(T76)</f>
        <v>0</v>
      </c>
      <c r="V76" s="217"/>
      <c r="W76" s="209"/>
    </row>
    <row r="77" spans="1:23" s="27" customFormat="1" ht="16.5" thickTop="1" thickBot="1" x14ac:dyDescent="0.3">
      <c r="A77" s="171"/>
      <c r="B77" s="189"/>
      <c r="C77" s="14" t="s">
        <v>78</v>
      </c>
      <c r="D77" s="31"/>
      <c r="E77" s="15"/>
      <c r="F77" s="42"/>
      <c r="G77" s="42"/>
      <c r="H77" s="42"/>
      <c r="I77" s="42">
        <f>(F77*4)+(G77*9)+(H77*4)</f>
        <v>0</v>
      </c>
      <c r="J77" s="16">
        <v>0</v>
      </c>
      <c r="K77" s="17">
        <v>10</v>
      </c>
      <c r="L77" s="15">
        <f t="shared" si="20"/>
        <v>0</v>
      </c>
      <c r="M77" s="42">
        <f>$R$77/$K$77*F77</f>
        <v>0</v>
      </c>
      <c r="N77" s="42">
        <f>$R$77/$K$77*G77</f>
        <v>0</v>
      </c>
      <c r="O77" s="42">
        <f>$R$77/$K$77*H77</f>
        <v>0</v>
      </c>
      <c r="P77" s="42">
        <f>(M77*4)+(N77*9)+(O77*4)</f>
        <v>0</v>
      </c>
      <c r="Q77" s="18">
        <f>VLOOKUP(L77,перечень!$B$3:$C$152,2,FALSE)</f>
        <v>0</v>
      </c>
      <c r="R77" s="17"/>
      <c r="S77" s="16">
        <f>$R$77*J77/$K$77</f>
        <v>0</v>
      </c>
      <c r="T77" s="19">
        <f t="shared" si="6"/>
        <v>0</v>
      </c>
      <c r="U77" s="43">
        <f>SUM(T77)</f>
        <v>0</v>
      </c>
      <c r="V77" s="214"/>
      <c r="W77" s="210"/>
    </row>
    <row r="78" spans="1:23" s="27" customFormat="1" ht="15.75" thickTop="1" x14ac:dyDescent="0.25">
      <c r="A78" s="171"/>
      <c r="B78" s="185" t="s">
        <v>83</v>
      </c>
      <c r="C78" s="182" t="s">
        <v>3</v>
      </c>
      <c r="D78" s="28"/>
      <c r="E78" s="2"/>
      <c r="F78" s="166"/>
      <c r="G78" s="166"/>
      <c r="H78" s="166"/>
      <c r="I78" s="166">
        <f t="shared" si="17"/>
        <v>0</v>
      </c>
      <c r="J78" s="3">
        <v>0</v>
      </c>
      <c r="K78" s="161">
        <v>60</v>
      </c>
      <c r="L78" s="79">
        <f t="shared" si="20"/>
        <v>0</v>
      </c>
      <c r="M78" s="166">
        <f>$R$78/$K$78*F78</f>
        <v>0</v>
      </c>
      <c r="N78" s="166">
        <f>$R$78/$K$78*G78</f>
        <v>0</v>
      </c>
      <c r="O78" s="166">
        <f>$R$78/$K$78*H78</f>
        <v>0</v>
      </c>
      <c r="P78" s="166">
        <f t="shared" ref="P78" si="22">(M78*4)+(N78*9)+(O78*4)</f>
        <v>0</v>
      </c>
      <c r="Q78" s="4">
        <f>VLOOKUP(L78,перечень!$B$3:$C$152,2,FALSE)</f>
        <v>0</v>
      </c>
      <c r="R78" s="161"/>
      <c r="S78" s="3">
        <f t="shared" ref="S78:S83" si="23">$R$78*J78/$K$78</f>
        <v>0</v>
      </c>
      <c r="T78" s="5">
        <f t="shared" si="6"/>
        <v>0</v>
      </c>
      <c r="U78" s="202">
        <f>SUM(T78:T83)</f>
        <v>0</v>
      </c>
      <c r="V78" s="213">
        <f>SUM(U78:U94)</f>
        <v>0</v>
      </c>
      <c r="W78" s="208">
        <f>SUM(P78:P94)</f>
        <v>0</v>
      </c>
    </row>
    <row r="79" spans="1:23" s="27" customFormat="1" x14ac:dyDescent="0.25">
      <c r="A79" s="171"/>
      <c r="B79" s="186"/>
      <c r="C79" s="183"/>
      <c r="D79" s="29"/>
      <c r="E79" s="6"/>
      <c r="F79" s="167"/>
      <c r="G79" s="167"/>
      <c r="H79" s="167"/>
      <c r="I79" s="167"/>
      <c r="J79" s="7">
        <v>0</v>
      </c>
      <c r="K79" s="162"/>
      <c r="L79" s="6">
        <f t="shared" si="20"/>
        <v>0</v>
      </c>
      <c r="M79" s="167"/>
      <c r="N79" s="167"/>
      <c r="O79" s="167"/>
      <c r="P79" s="167"/>
      <c r="Q79" s="8">
        <f>VLOOKUP(L79,перечень!$B$3:$C$152,2,FALSE)</f>
        <v>0</v>
      </c>
      <c r="R79" s="162"/>
      <c r="S79" s="7">
        <f t="shared" si="23"/>
        <v>0</v>
      </c>
      <c r="T79" s="9">
        <f t="shared" si="6"/>
        <v>0</v>
      </c>
      <c r="U79" s="203"/>
      <c r="V79" s="217"/>
      <c r="W79" s="209"/>
    </row>
    <row r="80" spans="1:23" s="27" customFormat="1" x14ac:dyDescent="0.25">
      <c r="A80" s="171"/>
      <c r="B80" s="186"/>
      <c r="C80" s="183"/>
      <c r="D80" s="29"/>
      <c r="E80" s="6"/>
      <c r="F80" s="167"/>
      <c r="G80" s="167"/>
      <c r="H80" s="167"/>
      <c r="I80" s="167"/>
      <c r="J80" s="7">
        <v>0</v>
      </c>
      <c r="K80" s="162"/>
      <c r="L80" s="6">
        <f t="shared" si="20"/>
        <v>0</v>
      </c>
      <c r="M80" s="167"/>
      <c r="N80" s="167"/>
      <c r="O80" s="167"/>
      <c r="P80" s="167"/>
      <c r="Q80" s="8">
        <f>VLOOKUP(L80,перечень!$B$3:$C$152,2,FALSE)</f>
        <v>0</v>
      </c>
      <c r="R80" s="162"/>
      <c r="S80" s="7">
        <f t="shared" si="23"/>
        <v>0</v>
      </c>
      <c r="T80" s="9">
        <f t="shared" si="6"/>
        <v>0</v>
      </c>
      <c r="U80" s="203"/>
      <c r="V80" s="217"/>
      <c r="W80" s="209"/>
    </row>
    <row r="81" spans="1:23" s="27" customFormat="1" x14ac:dyDescent="0.25">
      <c r="A81" s="171"/>
      <c r="B81" s="186"/>
      <c r="C81" s="183"/>
      <c r="D81" s="29"/>
      <c r="E81" s="6"/>
      <c r="F81" s="167"/>
      <c r="G81" s="167"/>
      <c r="H81" s="167"/>
      <c r="I81" s="167"/>
      <c r="J81" s="7">
        <v>0</v>
      </c>
      <c r="K81" s="162"/>
      <c r="L81" s="6">
        <f t="shared" si="20"/>
        <v>0</v>
      </c>
      <c r="M81" s="167"/>
      <c r="N81" s="167"/>
      <c r="O81" s="167"/>
      <c r="P81" s="167"/>
      <c r="Q81" s="8">
        <f>VLOOKUP(L81,перечень!$B$3:$C$152,2,FALSE)</f>
        <v>0</v>
      </c>
      <c r="R81" s="162"/>
      <c r="S81" s="7">
        <f t="shared" si="23"/>
        <v>0</v>
      </c>
      <c r="T81" s="9">
        <f t="shared" si="6"/>
        <v>0</v>
      </c>
      <c r="U81" s="203"/>
      <c r="V81" s="217"/>
      <c r="W81" s="209"/>
    </row>
    <row r="82" spans="1:23" s="27" customFormat="1" x14ac:dyDescent="0.25">
      <c r="A82" s="171"/>
      <c r="B82" s="186"/>
      <c r="C82" s="183"/>
      <c r="D82" s="29"/>
      <c r="E82" s="6"/>
      <c r="F82" s="167"/>
      <c r="G82" s="167"/>
      <c r="H82" s="167"/>
      <c r="I82" s="167"/>
      <c r="J82" s="7">
        <v>0</v>
      </c>
      <c r="K82" s="162"/>
      <c r="L82" s="6">
        <f t="shared" si="20"/>
        <v>0</v>
      </c>
      <c r="M82" s="167"/>
      <c r="N82" s="167"/>
      <c r="O82" s="167"/>
      <c r="P82" s="167"/>
      <c r="Q82" s="8">
        <f>VLOOKUP(L82,перечень!$B$3:$C$152,2,FALSE)</f>
        <v>0</v>
      </c>
      <c r="R82" s="162"/>
      <c r="S82" s="7">
        <f t="shared" si="23"/>
        <v>0</v>
      </c>
      <c r="T82" s="9">
        <f t="shared" si="6"/>
        <v>0</v>
      </c>
      <c r="U82" s="203"/>
      <c r="V82" s="217"/>
      <c r="W82" s="209"/>
    </row>
    <row r="83" spans="1:23" s="27" customFormat="1" ht="15.75" thickBot="1" x14ac:dyDescent="0.3">
      <c r="A83" s="171"/>
      <c r="B83" s="186"/>
      <c r="C83" s="184"/>
      <c r="D83" s="30"/>
      <c r="E83" s="10"/>
      <c r="F83" s="168"/>
      <c r="G83" s="168"/>
      <c r="H83" s="168"/>
      <c r="I83" s="168"/>
      <c r="J83" s="11">
        <v>0</v>
      </c>
      <c r="K83" s="163"/>
      <c r="L83" s="10">
        <f t="shared" si="20"/>
        <v>0</v>
      </c>
      <c r="M83" s="168"/>
      <c r="N83" s="168"/>
      <c r="O83" s="168"/>
      <c r="P83" s="168"/>
      <c r="Q83" s="12">
        <f>VLOOKUP(L83,перечень!$B$3:$C$152,2,FALSE)</f>
        <v>0</v>
      </c>
      <c r="R83" s="163"/>
      <c r="S83" s="11">
        <f t="shared" si="23"/>
        <v>0</v>
      </c>
      <c r="T83" s="13">
        <f t="shared" si="6"/>
        <v>0</v>
      </c>
      <c r="U83" s="204"/>
      <c r="V83" s="217"/>
      <c r="W83" s="209"/>
    </row>
    <row r="84" spans="1:23" s="27" customFormat="1" ht="15.75" thickTop="1" x14ac:dyDescent="0.25">
      <c r="A84" s="171"/>
      <c r="B84" s="186"/>
      <c r="C84" s="182" t="s">
        <v>4</v>
      </c>
      <c r="D84" s="28"/>
      <c r="E84" s="2"/>
      <c r="F84" s="166"/>
      <c r="G84" s="166"/>
      <c r="H84" s="166"/>
      <c r="I84" s="166">
        <f t="shared" si="17"/>
        <v>0</v>
      </c>
      <c r="J84" s="3">
        <v>0</v>
      </c>
      <c r="K84" s="161">
        <v>60</v>
      </c>
      <c r="L84" s="79">
        <f t="shared" si="20"/>
        <v>0</v>
      </c>
      <c r="M84" s="166">
        <f>$R$84/$K$84*F84</f>
        <v>0</v>
      </c>
      <c r="N84" s="166">
        <f>$R$84/$K$84*G84</f>
        <v>0</v>
      </c>
      <c r="O84" s="166">
        <f>$R$84/$K$84*H84</f>
        <v>0</v>
      </c>
      <c r="P84" s="166">
        <f t="shared" ref="P84" si="24">(M84*4)+(N84*9)+(O84*4)</f>
        <v>0</v>
      </c>
      <c r="Q84" s="4">
        <f>VLOOKUP(L84,перечень!$B$3:$C$152,2,FALSE)</f>
        <v>0</v>
      </c>
      <c r="R84" s="161"/>
      <c r="S84" s="3">
        <f t="shared" ref="S84:S89" si="25">$R$84*J84/$K$84</f>
        <v>0</v>
      </c>
      <c r="T84" s="5">
        <f t="shared" si="6"/>
        <v>0</v>
      </c>
      <c r="U84" s="202">
        <f>SUM(T84:T89)</f>
        <v>0</v>
      </c>
      <c r="V84" s="217"/>
      <c r="W84" s="209"/>
    </row>
    <row r="85" spans="1:23" s="27" customFormat="1" x14ac:dyDescent="0.25">
      <c r="A85" s="171"/>
      <c r="B85" s="186"/>
      <c r="C85" s="183"/>
      <c r="D85" s="29"/>
      <c r="E85" s="6"/>
      <c r="F85" s="167"/>
      <c r="G85" s="167"/>
      <c r="H85" s="167"/>
      <c r="I85" s="167"/>
      <c r="J85" s="7">
        <v>0</v>
      </c>
      <c r="K85" s="162"/>
      <c r="L85" s="6">
        <f t="shared" si="20"/>
        <v>0</v>
      </c>
      <c r="M85" s="167"/>
      <c r="N85" s="167"/>
      <c r="O85" s="167"/>
      <c r="P85" s="167"/>
      <c r="Q85" s="8">
        <f>VLOOKUP(L85,перечень!$B$3:$C$152,2,FALSE)</f>
        <v>0</v>
      </c>
      <c r="R85" s="162"/>
      <c r="S85" s="7">
        <f t="shared" si="25"/>
        <v>0</v>
      </c>
      <c r="T85" s="9">
        <f t="shared" si="6"/>
        <v>0</v>
      </c>
      <c r="U85" s="203"/>
      <c r="V85" s="217"/>
      <c r="W85" s="209"/>
    </row>
    <row r="86" spans="1:23" s="27" customFormat="1" x14ac:dyDescent="0.25">
      <c r="A86" s="171"/>
      <c r="B86" s="186"/>
      <c r="C86" s="183"/>
      <c r="D86" s="29"/>
      <c r="E86" s="6"/>
      <c r="F86" s="167"/>
      <c r="G86" s="167"/>
      <c r="H86" s="167"/>
      <c r="I86" s="167"/>
      <c r="J86" s="7">
        <v>0</v>
      </c>
      <c r="K86" s="162"/>
      <c r="L86" s="6">
        <f t="shared" si="20"/>
        <v>0</v>
      </c>
      <c r="M86" s="167"/>
      <c r="N86" s="167"/>
      <c r="O86" s="167"/>
      <c r="P86" s="167"/>
      <c r="Q86" s="8">
        <f>VLOOKUP(L86,перечень!$B$3:$C$152,2,FALSE)</f>
        <v>0</v>
      </c>
      <c r="R86" s="162"/>
      <c r="S86" s="7">
        <f t="shared" si="25"/>
        <v>0</v>
      </c>
      <c r="T86" s="9">
        <f t="shared" si="6"/>
        <v>0</v>
      </c>
      <c r="U86" s="203"/>
      <c r="V86" s="217"/>
      <c r="W86" s="209"/>
    </row>
    <row r="87" spans="1:23" s="27" customFormat="1" x14ac:dyDescent="0.25">
      <c r="A87" s="171"/>
      <c r="B87" s="186"/>
      <c r="C87" s="183"/>
      <c r="D87" s="29"/>
      <c r="E87" s="6"/>
      <c r="F87" s="167"/>
      <c r="G87" s="167"/>
      <c r="H87" s="167"/>
      <c r="I87" s="167"/>
      <c r="J87" s="7">
        <v>0</v>
      </c>
      <c r="K87" s="162"/>
      <c r="L87" s="6">
        <f t="shared" si="20"/>
        <v>0</v>
      </c>
      <c r="M87" s="167"/>
      <c r="N87" s="167"/>
      <c r="O87" s="167"/>
      <c r="P87" s="167"/>
      <c r="Q87" s="8">
        <f>VLOOKUP(L87,перечень!$B$3:$C$152,2,FALSE)</f>
        <v>0</v>
      </c>
      <c r="R87" s="162"/>
      <c r="S87" s="7">
        <f t="shared" si="25"/>
        <v>0</v>
      </c>
      <c r="T87" s="9">
        <f t="shared" ref="T87:T94" si="26">Q87/1000*S87</f>
        <v>0</v>
      </c>
      <c r="U87" s="203"/>
      <c r="V87" s="217"/>
      <c r="W87" s="209"/>
    </row>
    <row r="88" spans="1:23" s="27" customFormat="1" x14ac:dyDescent="0.25">
      <c r="A88" s="171"/>
      <c r="B88" s="186"/>
      <c r="C88" s="183"/>
      <c r="D88" s="29"/>
      <c r="E88" s="6"/>
      <c r="F88" s="167"/>
      <c r="G88" s="167"/>
      <c r="H88" s="167"/>
      <c r="I88" s="167"/>
      <c r="J88" s="7">
        <v>0</v>
      </c>
      <c r="K88" s="162"/>
      <c r="L88" s="6">
        <f t="shared" si="20"/>
        <v>0</v>
      </c>
      <c r="M88" s="167"/>
      <c r="N88" s="167"/>
      <c r="O88" s="167"/>
      <c r="P88" s="167"/>
      <c r="Q88" s="8">
        <f>VLOOKUP(L88,перечень!$B$3:$C$152,2,FALSE)</f>
        <v>0</v>
      </c>
      <c r="R88" s="162"/>
      <c r="S88" s="7">
        <f t="shared" si="25"/>
        <v>0</v>
      </c>
      <c r="T88" s="9">
        <f t="shared" si="26"/>
        <v>0</v>
      </c>
      <c r="U88" s="203"/>
      <c r="V88" s="217"/>
      <c r="W88" s="209"/>
    </row>
    <row r="89" spans="1:23" s="27" customFormat="1" ht="15.75" thickBot="1" x14ac:dyDescent="0.3">
      <c r="A89" s="171"/>
      <c r="B89" s="186"/>
      <c r="C89" s="184"/>
      <c r="D89" s="30"/>
      <c r="E89" s="10"/>
      <c r="F89" s="168"/>
      <c r="G89" s="168"/>
      <c r="H89" s="168"/>
      <c r="I89" s="168"/>
      <c r="J89" s="11">
        <v>0</v>
      </c>
      <c r="K89" s="163"/>
      <c r="L89" s="10">
        <f t="shared" si="20"/>
        <v>0</v>
      </c>
      <c r="M89" s="168"/>
      <c r="N89" s="168"/>
      <c r="O89" s="168"/>
      <c r="P89" s="168"/>
      <c r="Q89" s="12">
        <f>VLOOKUP(L89,перечень!$B$3:$C$152,2,FALSE)</f>
        <v>0</v>
      </c>
      <c r="R89" s="163"/>
      <c r="S89" s="11">
        <f t="shared" si="25"/>
        <v>0</v>
      </c>
      <c r="T89" s="13">
        <f t="shared" si="26"/>
        <v>0</v>
      </c>
      <c r="U89" s="204"/>
      <c r="V89" s="217"/>
      <c r="W89" s="209"/>
    </row>
    <row r="90" spans="1:23" s="27" customFormat="1" ht="15.75" thickTop="1" x14ac:dyDescent="0.25">
      <c r="A90" s="171"/>
      <c r="B90" s="186"/>
      <c r="C90" s="182" t="s">
        <v>5</v>
      </c>
      <c r="D90" s="28"/>
      <c r="E90" s="2"/>
      <c r="F90" s="166"/>
      <c r="G90" s="166"/>
      <c r="H90" s="166"/>
      <c r="I90" s="166">
        <f t="shared" si="17"/>
        <v>0</v>
      </c>
      <c r="J90" s="3">
        <v>0</v>
      </c>
      <c r="K90" s="161">
        <v>30</v>
      </c>
      <c r="L90" s="79">
        <f t="shared" si="20"/>
        <v>0</v>
      </c>
      <c r="M90" s="166">
        <f>$R$90/$K$90*F90</f>
        <v>0</v>
      </c>
      <c r="N90" s="166">
        <f>$R$90/$K$90*G90</f>
        <v>0</v>
      </c>
      <c r="O90" s="166">
        <f>$R$90/$K$90*H90</f>
        <v>0</v>
      </c>
      <c r="P90" s="166">
        <f t="shared" ref="P90" si="27">(M90*4)+(N90*9)+(O90*4)</f>
        <v>0</v>
      </c>
      <c r="Q90" s="4">
        <f>VLOOKUP(L90,перечень!$B$3:$C$152,2,FALSE)</f>
        <v>0</v>
      </c>
      <c r="R90" s="161"/>
      <c r="S90" s="3">
        <f>$R$90*J90/$K$90</f>
        <v>0</v>
      </c>
      <c r="T90" s="5">
        <f t="shared" si="26"/>
        <v>0</v>
      </c>
      <c r="U90" s="202">
        <f>SUM(T90:T92)</f>
        <v>0</v>
      </c>
      <c r="V90" s="217"/>
      <c r="W90" s="209"/>
    </row>
    <row r="91" spans="1:23" s="27" customFormat="1" x14ac:dyDescent="0.25">
      <c r="A91" s="171"/>
      <c r="B91" s="186"/>
      <c r="C91" s="183"/>
      <c r="D91" s="29"/>
      <c r="E91" s="6"/>
      <c r="F91" s="167"/>
      <c r="G91" s="167"/>
      <c r="H91" s="167"/>
      <c r="I91" s="167"/>
      <c r="J91" s="7">
        <v>0</v>
      </c>
      <c r="K91" s="162"/>
      <c r="L91" s="6">
        <f t="shared" si="20"/>
        <v>0</v>
      </c>
      <c r="M91" s="167"/>
      <c r="N91" s="167"/>
      <c r="O91" s="167"/>
      <c r="P91" s="167"/>
      <c r="Q91" s="8">
        <f>VLOOKUP(L91,перечень!$B$3:$C$152,2,FALSE)</f>
        <v>0</v>
      </c>
      <c r="R91" s="162"/>
      <c r="S91" s="7">
        <f>$R$90*J91/$K$90</f>
        <v>0</v>
      </c>
      <c r="T91" s="9">
        <f t="shared" si="26"/>
        <v>0</v>
      </c>
      <c r="U91" s="203"/>
      <c r="V91" s="217"/>
      <c r="W91" s="209"/>
    </row>
    <row r="92" spans="1:23" s="27" customFormat="1" ht="15.75" thickBot="1" x14ac:dyDescent="0.3">
      <c r="A92" s="171"/>
      <c r="B92" s="186"/>
      <c r="C92" s="184"/>
      <c r="D92" s="30"/>
      <c r="E92" s="10"/>
      <c r="F92" s="168"/>
      <c r="G92" s="168"/>
      <c r="H92" s="168"/>
      <c r="I92" s="168"/>
      <c r="J92" s="11">
        <v>0</v>
      </c>
      <c r="K92" s="163"/>
      <c r="L92" s="51">
        <f t="shared" si="20"/>
        <v>0</v>
      </c>
      <c r="M92" s="168"/>
      <c r="N92" s="168"/>
      <c r="O92" s="168"/>
      <c r="P92" s="168"/>
      <c r="Q92" s="12">
        <f>VLOOKUP(L92,перечень!$B$3:$C$152,2,FALSE)</f>
        <v>0</v>
      </c>
      <c r="R92" s="163"/>
      <c r="S92" s="11">
        <f>$R$90*J92/$K$90</f>
        <v>0</v>
      </c>
      <c r="T92" s="13">
        <f t="shared" si="26"/>
        <v>0</v>
      </c>
      <c r="U92" s="204"/>
      <c r="V92" s="217"/>
      <c r="W92" s="209"/>
    </row>
    <row r="93" spans="1:23" s="27" customFormat="1" ht="16.5" thickTop="1" thickBot="1" x14ac:dyDescent="0.3">
      <c r="A93" s="171"/>
      <c r="B93" s="186"/>
      <c r="C93" s="14" t="s">
        <v>6</v>
      </c>
      <c r="D93" s="31"/>
      <c r="E93" s="15"/>
      <c r="F93" s="42"/>
      <c r="G93" s="42"/>
      <c r="H93" s="42"/>
      <c r="I93" s="42">
        <f t="shared" si="17"/>
        <v>0</v>
      </c>
      <c r="J93" s="16">
        <v>0</v>
      </c>
      <c r="K93" s="17">
        <v>10</v>
      </c>
      <c r="L93" s="15">
        <f t="shared" si="20"/>
        <v>0</v>
      </c>
      <c r="M93" s="42">
        <f>$R$93/$K$93*F93</f>
        <v>0</v>
      </c>
      <c r="N93" s="42">
        <f>$R$93/$K$93*G93</f>
        <v>0</v>
      </c>
      <c r="O93" s="42">
        <f>$R$93/$K$93*H93</f>
        <v>0</v>
      </c>
      <c r="P93" s="42">
        <f t="shared" ref="P93:P94" si="28">(M93*4)+(N93*9)+(O93*4)</f>
        <v>0</v>
      </c>
      <c r="Q93" s="18">
        <f>VLOOKUP(L93,перечень!$B$3:$C$152,2,FALSE)</f>
        <v>0</v>
      </c>
      <c r="R93" s="17"/>
      <c r="S93" s="16">
        <f>$R$93*J93/$K$93</f>
        <v>0</v>
      </c>
      <c r="T93" s="19">
        <f t="shared" si="26"/>
        <v>0</v>
      </c>
      <c r="U93" s="43">
        <f>SUM(T93)</f>
        <v>0</v>
      </c>
      <c r="V93" s="217"/>
      <c r="W93" s="209"/>
    </row>
    <row r="94" spans="1:23" s="27" customFormat="1" ht="16.5" thickTop="1" thickBot="1" x14ac:dyDescent="0.3">
      <c r="A94" s="172"/>
      <c r="B94" s="187"/>
      <c r="C94" s="14" t="s">
        <v>78</v>
      </c>
      <c r="D94" s="31"/>
      <c r="E94" s="15"/>
      <c r="F94" s="42"/>
      <c r="G94" s="42"/>
      <c r="H94" s="42"/>
      <c r="I94" s="42">
        <f t="shared" si="17"/>
        <v>0</v>
      </c>
      <c r="J94" s="16">
        <v>0</v>
      </c>
      <c r="K94" s="17">
        <v>10</v>
      </c>
      <c r="L94" s="15">
        <f t="shared" si="20"/>
        <v>0</v>
      </c>
      <c r="M94" s="42">
        <f>$R$94/$K$94*F94</f>
        <v>0</v>
      </c>
      <c r="N94" s="42">
        <f>$R$94/$K$94*G94</f>
        <v>0</v>
      </c>
      <c r="O94" s="42">
        <f>$R$94/$K$94*H94</f>
        <v>0</v>
      </c>
      <c r="P94" s="42">
        <f t="shared" si="28"/>
        <v>0</v>
      </c>
      <c r="Q94" s="18">
        <f>VLOOKUP(L94,перечень!$B$3:$C$152,2,FALSE)</f>
        <v>0</v>
      </c>
      <c r="R94" s="17"/>
      <c r="S94" s="16">
        <f>$R$94*J94/$K$94</f>
        <v>0</v>
      </c>
      <c r="T94" s="19">
        <f t="shared" si="26"/>
        <v>0</v>
      </c>
      <c r="U94" s="43">
        <f>SUM(T94)</f>
        <v>0</v>
      </c>
      <c r="V94" s="214"/>
      <c r="W94" s="210"/>
    </row>
    <row r="95" spans="1:23" ht="15.75" thickTop="1" x14ac:dyDescent="0.25"/>
  </sheetData>
  <mergeCells count="228">
    <mergeCell ref="M90:M92"/>
    <mergeCell ref="N90:N92"/>
    <mergeCell ref="O90:O92"/>
    <mergeCell ref="P90:P92"/>
    <mergeCell ref="R90:R92"/>
    <mergeCell ref="U90:U92"/>
    <mergeCell ref="C90:C92"/>
    <mergeCell ref="F90:F92"/>
    <mergeCell ref="G90:G92"/>
    <mergeCell ref="H90:H92"/>
    <mergeCell ref="I90:I92"/>
    <mergeCell ref="K90:K92"/>
    <mergeCell ref="N84:N89"/>
    <mergeCell ref="O84:O89"/>
    <mergeCell ref="P84:P89"/>
    <mergeCell ref="R84:R89"/>
    <mergeCell ref="U84:U89"/>
    <mergeCell ref="C84:C89"/>
    <mergeCell ref="F84:F89"/>
    <mergeCell ref="G84:G89"/>
    <mergeCell ref="H84:H89"/>
    <mergeCell ref="I84:I89"/>
    <mergeCell ref="K84:K89"/>
    <mergeCell ref="O78:O83"/>
    <mergeCell ref="P78:P83"/>
    <mergeCell ref="R78:R83"/>
    <mergeCell ref="U78:U83"/>
    <mergeCell ref="V78:V94"/>
    <mergeCell ref="W78:W94"/>
    <mergeCell ref="U73:U75"/>
    <mergeCell ref="B78:B94"/>
    <mergeCell ref="C78:C83"/>
    <mergeCell ref="F78:F83"/>
    <mergeCell ref="G78:G83"/>
    <mergeCell ref="H78:H83"/>
    <mergeCell ref="I78:I83"/>
    <mergeCell ref="K78:K83"/>
    <mergeCell ref="M78:M83"/>
    <mergeCell ref="N78:N83"/>
    <mergeCell ref="K73:K75"/>
    <mergeCell ref="M73:M75"/>
    <mergeCell ref="N73:N75"/>
    <mergeCell ref="O73:O75"/>
    <mergeCell ref="P73:P75"/>
    <mergeCell ref="R73:R75"/>
    <mergeCell ref="B61:B77"/>
    <mergeCell ref="M84:M89"/>
    <mergeCell ref="H61:H66"/>
    <mergeCell ref="I61:I66"/>
    <mergeCell ref="N67:N72"/>
    <mergeCell ref="O67:O72"/>
    <mergeCell ref="P67:P72"/>
    <mergeCell ref="R67:R72"/>
    <mergeCell ref="U67:U72"/>
    <mergeCell ref="C73:C75"/>
    <mergeCell ref="F73:F75"/>
    <mergeCell ref="G73:G75"/>
    <mergeCell ref="H73:H75"/>
    <mergeCell ref="I73:I75"/>
    <mergeCell ref="U58:U60"/>
    <mergeCell ref="O53:O55"/>
    <mergeCell ref="P53:P55"/>
    <mergeCell ref="R53:R55"/>
    <mergeCell ref="U53:U55"/>
    <mergeCell ref="U61:U66"/>
    <mergeCell ref="V61:V77"/>
    <mergeCell ref="W61:W77"/>
    <mergeCell ref="C67:C72"/>
    <mergeCell ref="F67:F72"/>
    <mergeCell ref="G67:G72"/>
    <mergeCell ref="H67:H72"/>
    <mergeCell ref="I67:I72"/>
    <mergeCell ref="K67:K72"/>
    <mergeCell ref="M67:M72"/>
    <mergeCell ref="K61:K66"/>
    <mergeCell ref="M61:M66"/>
    <mergeCell ref="N61:N66"/>
    <mergeCell ref="O61:O66"/>
    <mergeCell ref="P61:P66"/>
    <mergeCell ref="R61:R66"/>
    <mergeCell ref="C61:C66"/>
    <mergeCell ref="F61:F66"/>
    <mergeCell ref="G61:G66"/>
    <mergeCell ref="M47:M52"/>
    <mergeCell ref="N47:N52"/>
    <mergeCell ref="O47:O52"/>
    <mergeCell ref="P47:P52"/>
    <mergeCell ref="R47:R52"/>
    <mergeCell ref="M58:M60"/>
    <mergeCell ref="N58:N60"/>
    <mergeCell ref="O58:O60"/>
    <mergeCell ref="P58:P60"/>
    <mergeCell ref="R58:R60"/>
    <mergeCell ref="U43:U46"/>
    <mergeCell ref="C47:C52"/>
    <mergeCell ref="D47:D52"/>
    <mergeCell ref="F47:F52"/>
    <mergeCell ref="G47:G52"/>
    <mergeCell ref="H47:H52"/>
    <mergeCell ref="I47:I52"/>
    <mergeCell ref="C58:C60"/>
    <mergeCell ref="F58:F60"/>
    <mergeCell ref="G58:G60"/>
    <mergeCell ref="H58:H60"/>
    <mergeCell ref="I58:I60"/>
    <mergeCell ref="K58:K60"/>
    <mergeCell ref="U47:U52"/>
    <mergeCell ref="C53:C55"/>
    <mergeCell ref="D53:D55"/>
    <mergeCell ref="F53:F55"/>
    <mergeCell ref="G53:G55"/>
    <mergeCell ref="H53:H55"/>
    <mergeCell ref="I53:I55"/>
    <mergeCell ref="K53:K55"/>
    <mergeCell ref="M53:M55"/>
    <mergeCell ref="N53:N55"/>
    <mergeCell ref="K47:K52"/>
    <mergeCell ref="K32:K42"/>
    <mergeCell ref="M32:M42"/>
    <mergeCell ref="N32:N42"/>
    <mergeCell ref="O32:O42"/>
    <mergeCell ref="P32:P42"/>
    <mergeCell ref="R32:R42"/>
    <mergeCell ref="O43:O46"/>
    <mergeCell ref="P43:P46"/>
    <mergeCell ref="R43:R46"/>
    <mergeCell ref="R26:R31"/>
    <mergeCell ref="U26:U31"/>
    <mergeCell ref="V26:V60"/>
    <mergeCell ref="W26:W60"/>
    <mergeCell ref="C32:C42"/>
    <mergeCell ref="D32:D42"/>
    <mergeCell ref="F32:F42"/>
    <mergeCell ref="G32:G42"/>
    <mergeCell ref="H32:H42"/>
    <mergeCell ref="I32:I42"/>
    <mergeCell ref="I26:I31"/>
    <mergeCell ref="K26:K31"/>
    <mergeCell ref="M26:M31"/>
    <mergeCell ref="N26:N31"/>
    <mergeCell ref="O26:O31"/>
    <mergeCell ref="P26:P31"/>
    <mergeCell ref="U32:U42"/>
    <mergeCell ref="C43:C46"/>
    <mergeCell ref="D43:D46"/>
    <mergeCell ref="F43:F46"/>
    <mergeCell ref="G43:G46"/>
    <mergeCell ref="H43:H46"/>
    <mergeCell ref="I43:I46"/>
    <mergeCell ref="K43:K46"/>
    <mergeCell ref="V24:V25"/>
    <mergeCell ref="W24:W25"/>
    <mergeCell ref="U11:U16"/>
    <mergeCell ref="C19:C21"/>
    <mergeCell ref="F19:F21"/>
    <mergeCell ref="G19:G21"/>
    <mergeCell ref="H19:H21"/>
    <mergeCell ref="I19:I21"/>
    <mergeCell ref="K19:K21"/>
    <mergeCell ref="M19:M21"/>
    <mergeCell ref="N19:N21"/>
    <mergeCell ref="O19:O21"/>
    <mergeCell ref="K11:K16"/>
    <mergeCell ref="M11:M16"/>
    <mergeCell ref="N11:N16"/>
    <mergeCell ref="O11:O16"/>
    <mergeCell ref="P11:P16"/>
    <mergeCell ref="R11:R16"/>
    <mergeCell ref="P19:P21"/>
    <mergeCell ref="R19:R21"/>
    <mergeCell ref="U19:U21"/>
    <mergeCell ref="R5:R10"/>
    <mergeCell ref="U5:U10"/>
    <mergeCell ref="V5:V23"/>
    <mergeCell ref="W5:W23"/>
    <mergeCell ref="C11:C16"/>
    <mergeCell ref="D11:D16"/>
    <mergeCell ref="F11:F16"/>
    <mergeCell ref="G11:G16"/>
    <mergeCell ref="H11:H16"/>
    <mergeCell ref="I11:I16"/>
    <mergeCell ref="I5:I10"/>
    <mergeCell ref="K5:K10"/>
    <mergeCell ref="M5:M10"/>
    <mergeCell ref="N5:N10"/>
    <mergeCell ref="O5:O10"/>
    <mergeCell ref="P5:P10"/>
    <mergeCell ref="A5:A94"/>
    <mergeCell ref="B5:B23"/>
    <mergeCell ref="C5:C10"/>
    <mergeCell ref="D5:D10"/>
    <mergeCell ref="F5:F10"/>
    <mergeCell ref="G5:G10"/>
    <mergeCell ref="H5:H10"/>
    <mergeCell ref="M3:M4"/>
    <mergeCell ref="N3:N4"/>
    <mergeCell ref="B3:C3"/>
    <mergeCell ref="D3:D4"/>
    <mergeCell ref="F3:F4"/>
    <mergeCell ref="G3:G4"/>
    <mergeCell ref="H3:H4"/>
    <mergeCell ref="I3:I4"/>
    <mergeCell ref="B26:B60"/>
    <mergeCell ref="C26:C31"/>
    <mergeCell ref="D26:D31"/>
    <mergeCell ref="F26:F31"/>
    <mergeCell ref="G26:G31"/>
    <mergeCell ref="H26:H31"/>
    <mergeCell ref="B24:B25"/>
    <mergeCell ref="M43:M46"/>
    <mergeCell ref="N43:N46"/>
    <mergeCell ref="E1:K1"/>
    <mergeCell ref="L1:S1"/>
    <mergeCell ref="V1:W1"/>
    <mergeCell ref="E2:E4"/>
    <mergeCell ref="F2:I2"/>
    <mergeCell ref="L2:L4"/>
    <mergeCell ref="M2:P2"/>
    <mergeCell ref="Q2:S2"/>
    <mergeCell ref="J3:J4"/>
    <mergeCell ref="K3:K4"/>
    <mergeCell ref="S3:S4"/>
    <mergeCell ref="T3:T4"/>
    <mergeCell ref="U3:U4"/>
    <mergeCell ref="O3:O4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topLeftCell="C52" zoomScale="70" zoomScaleNormal="70" workbookViewId="0">
      <selection activeCell="R60" sqref="R60:R65"/>
    </sheetView>
  </sheetViews>
  <sheetFormatPr defaultRowHeight="15" x14ac:dyDescent="0.25"/>
  <cols>
    <col min="2" max="2" width="17.140625" customWidth="1"/>
    <col min="3" max="3" width="18.85546875" customWidth="1"/>
    <col min="4" max="4" width="16.5703125" customWidth="1"/>
    <col min="5" max="5" width="25.5703125" customWidth="1"/>
    <col min="12" max="12" width="23.5703125" customWidth="1"/>
    <col min="17" max="17" width="15.85546875" customWidth="1"/>
    <col min="19" max="19" width="10.85546875" customWidth="1"/>
    <col min="20" max="20" width="15.7109375" customWidth="1"/>
    <col min="21" max="21" width="14.140625" customWidth="1"/>
    <col min="22" max="23" width="16.140625" customWidth="1"/>
  </cols>
  <sheetData>
    <row r="1" spans="1:23" s="27" customFormat="1" ht="16.5" thickTop="1" thickBot="1" x14ac:dyDescent="0.3">
      <c r="E1" s="227" t="s">
        <v>84</v>
      </c>
      <c r="F1" s="228"/>
      <c r="G1" s="228"/>
      <c r="H1" s="228"/>
      <c r="I1" s="228"/>
      <c r="J1" s="228"/>
      <c r="K1" s="229"/>
      <c r="L1" s="227" t="s">
        <v>196</v>
      </c>
      <c r="M1" s="228"/>
      <c r="N1" s="228"/>
      <c r="O1" s="228"/>
      <c r="P1" s="228"/>
      <c r="Q1" s="228"/>
      <c r="R1" s="228"/>
      <c r="S1" s="229"/>
      <c r="V1" s="224" t="s">
        <v>200</v>
      </c>
      <c r="W1" s="225"/>
    </row>
    <row r="2" spans="1:23" s="27" customFormat="1" ht="30.75" thickTop="1" x14ac:dyDescent="0.25">
      <c r="D2" s="39" t="s">
        <v>84</v>
      </c>
      <c r="E2" s="230" t="s">
        <v>22</v>
      </c>
      <c r="F2" s="164" t="s">
        <v>195</v>
      </c>
      <c r="G2" s="165"/>
      <c r="H2" s="165"/>
      <c r="I2" s="226"/>
      <c r="J2" s="40"/>
      <c r="K2" s="41"/>
      <c r="L2" s="235" t="s">
        <v>75</v>
      </c>
      <c r="M2" s="164" t="s">
        <v>195</v>
      </c>
      <c r="N2" s="165"/>
      <c r="O2" s="165"/>
      <c r="P2" s="165"/>
      <c r="Q2" s="236" t="s">
        <v>199</v>
      </c>
      <c r="R2" s="237"/>
      <c r="S2" s="238"/>
      <c r="V2" s="104" t="s">
        <v>201</v>
      </c>
      <c r="W2" s="105" t="s">
        <v>198</v>
      </c>
    </row>
    <row r="3" spans="1:23" s="27" customFormat="1" ht="15.75" thickBot="1" x14ac:dyDescent="0.3">
      <c r="A3" s="1"/>
      <c r="B3" s="157" t="s">
        <v>85</v>
      </c>
      <c r="C3" s="157"/>
      <c r="D3" s="169" t="s">
        <v>93</v>
      </c>
      <c r="E3" s="231"/>
      <c r="F3" s="233" t="s">
        <v>191</v>
      </c>
      <c r="G3" s="233" t="s">
        <v>192</v>
      </c>
      <c r="H3" s="233" t="s">
        <v>193</v>
      </c>
      <c r="I3" s="211" t="s">
        <v>194</v>
      </c>
      <c r="J3" s="193" t="s">
        <v>74</v>
      </c>
      <c r="K3" s="205" t="s">
        <v>88</v>
      </c>
      <c r="L3" s="167"/>
      <c r="M3" s="211" t="s">
        <v>191</v>
      </c>
      <c r="N3" s="211" t="s">
        <v>192</v>
      </c>
      <c r="O3" s="211" t="s">
        <v>193</v>
      </c>
      <c r="P3" s="211" t="s">
        <v>194</v>
      </c>
      <c r="Q3" s="195" t="s">
        <v>86</v>
      </c>
      <c r="R3" s="205" t="s">
        <v>76</v>
      </c>
      <c r="S3" s="193" t="s">
        <v>89</v>
      </c>
      <c r="T3" s="195" t="s">
        <v>87</v>
      </c>
      <c r="U3" s="197" t="s">
        <v>77</v>
      </c>
      <c r="V3" s="47">
        <f>V5+V24+V26+V60+V77</f>
        <v>146.58035333333333</v>
      </c>
      <c r="W3" s="50">
        <f>W5+W24+W26+W60+W77</f>
        <v>1611.9156666666668</v>
      </c>
    </row>
    <row r="4" spans="1:23" s="27" customFormat="1" ht="46.5" thickTop="1" thickBot="1" x14ac:dyDescent="0.3">
      <c r="A4" s="106" t="s">
        <v>94</v>
      </c>
      <c r="B4" s="35" t="s">
        <v>21</v>
      </c>
      <c r="C4" s="107" t="s">
        <v>2</v>
      </c>
      <c r="D4" s="156"/>
      <c r="E4" s="232"/>
      <c r="F4" s="234"/>
      <c r="G4" s="234"/>
      <c r="H4" s="234"/>
      <c r="I4" s="212"/>
      <c r="J4" s="239"/>
      <c r="K4" s="206"/>
      <c r="L4" s="168"/>
      <c r="M4" s="212"/>
      <c r="N4" s="212"/>
      <c r="O4" s="212"/>
      <c r="P4" s="212"/>
      <c r="Q4" s="196"/>
      <c r="R4" s="207"/>
      <c r="S4" s="194"/>
      <c r="T4" s="196"/>
      <c r="U4" s="198"/>
      <c r="V4" s="38" t="s">
        <v>190</v>
      </c>
      <c r="W4" s="44" t="s">
        <v>197</v>
      </c>
    </row>
    <row r="5" spans="1:23" s="27" customFormat="1" ht="15.75" customHeight="1" thickTop="1" x14ac:dyDescent="0.25">
      <c r="A5" s="170" t="s">
        <v>95</v>
      </c>
      <c r="B5" s="185" t="s">
        <v>7</v>
      </c>
      <c r="C5" s="179" t="s">
        <v>352</v>
      </c>
      <c r="D5" s="154" t="s">
        <v>460</v>
      </c>
      <c r="E5" s="2" t="s">
        <v>152</v>
      </c>
      <c r="F5" s="166">
        <v>8.4</v>
      </c>
      <c r="G5" s="166">
        <v>11.5</v>
      </c>
      <c r="H5" s="166">
        <v>38.799999999999997</v>
      </c>
      <c r="I5" s="166">
        <v>120</v>
      </c>
      <c r="J5" s="3">
        <v>50</v>
      </c>
      <c r="K5" s="245">
        <v>200</v>
      </c>
      <c r="L5" s="2" t="s">
        <v>152</v>
      </c>
      <c r="M5" s="166">
        <f>$R$5/$K$5*F5</f>
        <v>8.4</v>
      </c>
      <c r="N5" s="166">
        <f>$R$5/$K$5*G5</f>
        <v>11.5</v>
      </c>
      <c r="O5" s="166">
        <f>$R$5/$K$5*H5</f>
        <v>38.799999999999997</v>
      </c>
      <c r="P5" s="166">
        <f>(M5*4)+(N5*9)+(O5*4)</f>
        <v>292.29999999999995</v>
      </c>
      <c r="Q5" s="4">
        <f>VLOOKUP(L5,перечень!$B$3:$C$152,2,FALSE)</f>
        <v>48</v>
      </c>
      <c r="R5" s="161">
        <v>200</v>
      </c>
      <c r="S5" s="3">
        <f t="shared" ref="S5:S10" si="0">$R$5*J5/$K$5</f>
        <v>50</v>
      </c>
      <c r="T5" s="5">
        <f>Q5/1000*S5</f>
        <v>2.4</v>
      </c>
      <c r="U5" s="202">
        <f>SUM(T5:T10)</f>
        <v>6.8079999999999998</v>
      </c>
      <c r="V5" s="213">
        <f>SUM(U5:U23)</f>
        <v>42.198589999999996</v>
      </c>
      <c r="W5" s="208">
        <f>SUM(P5:P23)</f>
        <v>642.75800000000004</v>
      </c>
    </row>
    <row r="6" spans="1:23" s="27" customFormat="1" x14ac:dyDescent="0.25">
      <c r="A6" s="171"/>
      <c r="B6" s="186"/>
      <c r="C6" s="180"/>
      <c r="D6" s="155"/>
      <c r="E6" s="6" t="s">
        <v>117</v>
      </c>
      <c r="F6" s="167"/>
      <c r="G6" s="167"/>
      <c r="H6" s="167"/>
      <c r="I6" s="167"/>
      <c r="J6" s="7">
        <v>104</v>
      </c>
      <c r="K6" s="246"/>
      <c r="L6" s="6" t="s">
        <v>117</v>
      </c>
      <c r="M6" s="167"/>
      <c r="N6" s="167"/>
      <c r="O6" s="167"/>
      <c r="P6" s="167"/>
      <c r="Q6" s="8">
        <f>VLOOKUP(L6,перечень!$B$3:$C$152,2,FALSE)</f>
        <v>61.85</v>
      </c>
      <c r="R6" s="162"/>
      <c r="S6" s="7">
        <v>20</v>
      </c>
      <c r="T6" s="9">
        <f>Q6/1000*S6</f>
        <v>1.2370000000000001</v>
      </c>
      <c r="U6" s="203"/>
      <c r="V6" s="217"/>
      <c r="W6" s="209"/>
    </row>
    <row r="7" spans="1:23" s="27" customFormat="1" x14ac:dyDescent="0.25">
      <c r="A7" s="171"/>
      <c r="B7" s="186"/>
      <c r="C7" s="180"/>
      <c r="D7" s="155"/>
      <c r="E7" s="6" t="s">
        <v>138</v>
      </c>
      <c r="F7" s="167"/>
      <c r="G7" s="167"/>
      <c r="H7" s="167"/>
      <c r="I7" s="167"/>
      <c r="J7" s="7">
        <v>10</v>
      </c>
      <c r="K7" s="246"/>
      <c r="L7" s="6" t="s">
        <v>138</v>
      </c>
      <c r="M7" s="167"/>
      <c r="N7" s="167"/>
      <c r="O7" s="167"/>
      <c r="P7" s="167"/>
      <c r="Q7" s="8">
        <f>VLOOKUP(L7,перечень!$B$3:$C$152,2,FALSE)</f>
        <v>95</v>
      </c>
      <c r="R7" s="162"/>
      <c r="S7" s="7">
        <f t="shared" si="0"/>
        <v>10</v>
      </c>
      <c r="T7" s="9">
        <f t="shared" ref="T7:T16" si="1">Q7/1000*S7</f>
        <v>0.95</v>
      </c>
      <c r="U7" s="203"/>
      <c r="V7" s="217"/>
      <c r="W7" s="209"/>
    </row>
    <row r="8" spans="1:23" s="27" customFormat="1" x14ac:dyDescent="0.25">
      <c r="A8" s="171"/>
      <c r="B8" s="186"/>
      <c r="C8" s="180"/>
      <c r="D8" s="155"/>
      <c r="E8" s="6" t="s">
        <v>123</v>
      </c>
      <c r="F8" s="167"/>
      <c r="G8" s="167"/>
      <c r="H8" s="167"/>
      <c r="I8" s="167"/>
      <c r="J8" s="7">
        <v>3</v>
      </c>
      <c r="K8" s="246"/>
      <c r="L8" s="6" t="s">
        <v>123</v>
      </c>
      <c r="M8" s="167"/>
      <c r="N8" s="167"/>
      <c r="O8" s="167"/>
      <c r="P8" s="167"/>
      <c r="Q8" s="8">
        <f>VLOOKUP(L8,перечень!$B$3:$C$152,2,FALSE)</f>
        <v>735</v>
      </c>
      <c r="R8" s="162"/>
      <c r="S8" s="7">
        <f t="shared" si="0"/>
        <v>3</v>
      </c>
      <c r="T8" s="9">
        <f t="shared" si="1"/>
        <v>2.2050000000000001</v>
      </c>
      <c r="U8" s="203"/>
      <c r="V8" s="217"/>
      <c r="W8" s="209"/>
    </row>
    <row r="9" spans="1:23" s="27" customFormat="1" x14ac:dyDescent="0.25">
      <c r="A9" s="171"/>
      <c r="B9" s="186"/>
      <c r="C9" s="180"/>
      <c r="D9" s="155"/>
      <c r="E9" s="6" t="s">
        <v>137</v>
      </c>
      <c r="F9" s="167"/>
      <c r="G9" s="167"/>
      <c r="H9" s="167"/>
      <c r="I9" s="167"/>
      <c r="J9" s="7">
        <v>1</v>
      </c>
      <c r="K9" s="246"/>
      <c r="L9" s="6" t="s">
        <v>137</v>
      </c>
      <c r="M9" s="167"/>
      <c r="N9" s="167"/>
      <c r="O9" s="167"/>
      <c r="P9" s="167"/>
      <c r="Q9" s="8">
        <f>VLOOKUP(L9,перечень!$B$3:$C$152,2,FALSE)</f>
        <v>16</v>
      </c>
      <c r="R9" s="162"/>
      <c r="S9" s="7">
        <f t="shared" si="0"/>
        <v>1</v>
      </c>
      <c r="T9" s="9">
        <f t="shared" si="1"/>
        <v>1.6E-2</v>
      </c>
      <c r="U9" s="203"/>
      <c r="V9" s="217"/>
      <c r="W9" s="209"/>
    </row>
    <row r="10" spans="1:23" s="27" customFormat="1" ht="15.75" thickBot="1" x14ac:dyDescent="0.3">
      <c r="A10" s="171"/>
      <c r="B10" s="186"/>
      <c r="C10" s="181"/>
      <c r="D10" s="156"/>
      <c r="E10" s="10"/>
      <c r="F10" s="168"/>
      <c r="G10" s="168"/>
      <c r="H10" s="168"/>
      <c r="I10" s="168"/>
      <c r="J10" s="11"/>
      <c r="K10" s="247"/>
      <c r="L10" s="6">
        <v>0</v>
      </c>
      <c r="M10" s="168"/>
      <c r="N10" s="168"/>
      <c r="O10" s="168"/>
      <c r="P10" s="168"/>
      <c r="Q10" s="12">
        <f>VLOOKUP(L10,перечень!$B$3:$C$152,2,FALSE)</f>
        <v>0</v>
      </c>
      <c r="R10" s="163"/>
      <c r="S10" s="11">
        <f t="shared" si="0"/>
        <v>0</v>
      </c>
      <c r="T10" s="13">
        <f t="shared" si="1"/>
        <v>0</v>
      </c>
      <c r="U10" s="204"/>
      <c r="V10" s="217"/>
      <c r="W10" s="209"/>
    </row>
    <row r="11" spans="1:23" s="27" customFormat="1" ht="15.75" customHeight="1" thickTop="1" x14ac:dyDescent="0.25">
      <c r="A11" s="171"/>
      <c r="B11" s="186"/>
      <c r="C11" s="179" t="s">
        <v>325</v>
      </c>
      <c r="D11" s="154" t="s">
        <v>479</v>
      </c>
      <c r="E11" s="2" t="s">
        <v>143</v>
      </c>
      <c r="F11" s="166">
        <v>12.5</v>
      </c>
      <c r="G11" s="166">
        <v>18</v>
      </c>
      <c r="H11" s="166">
        <v>53.5</v>
      </c>
      <c r="I11" s="166">
        <f>(F11*4)+(G11*9)+(H11*4)</f>
        <v>426</v>
      </c>
      <c r="J11" s="3">
        <v>40</v>
      </c>
      <c r="K11" s="161">
        <v>1000</v>
      </c>
      <c r="L11" s="6" t="s">
        <v>143</v>
      </c>
      <c r="M11" s="166">
        <f>$R$11/$K$11*F11</f>
        <v>2.5</v>
      </c>
      <c r="N11" s="166">
        <f>$R$11/$K$11*G11</f>
        <v>3.6</v>
      </c>
      <c r="O11" s="166">
        <f>$R$11/$K$11*H11</f>
        <v>10.700000000000001</v>
      </c>
      <c r="P11" s="166">
        <f>(M11*4)+(N11*9)+(O11*4)</f>
        <v>85.2</v>
      </c>
      <c r="Q11" s="4">
        <f>VLOOKUP(L11,перечень!$B$3:$C$152,2,FALSE)</f>
        <v>780</v>
      </c>
      <c r="R11" s="161">
        <v>200</v>
      </c>
      <c r="S11" s="3">
        <f t="shared" ref="S11:S16" si="2">$R$11*J11/$K$11</f>
        <v>8</v>
      </c>
      <c r="T11" s="5">
        <f>Q11/1000*S11</f>
        <v>6.24</v>
      </c>
      <c r="U11" s="202">
        <f>SUM(T11:T16)</f>
        <v>6.4215900000000001</v>
      </c>
      <c r="V11" s="217"/>
      <c r="W11" s="209"/>
    </row>
    <row r="12" spans="1:23" s="27" customFormat="1" x14ac:dyDescent="0.25">
      <c r="A12" s="171"/>
      <c r="B12" s="186"/>
      <c r="C12" s="180"/>
      <c r="D12" s="155"/>
      <c r="E12" s="6" t="s">
        <v>138</v>
      </c>
      <c r="F12" s="167"/>
      <c r="G12" s="167"/>
      <c r="H12" s="167"/>
      <c r="I12" s="167"/>
      <c r="J12" s="7">
        <v>7</v>
      </c>
      <c r="K12" s="162"/>
      <c r="L12" s="6" t="s">
        <v>117</v>
      </c>
      <c r="M12" s="167"/>
      <c r="N12" s="167"/>
      <c r="O12" s="167"/>
      <c r="P12" s="167"/>
      <c r="Q12" s="8">
        <f>VLOOKUP(L12,перечень!$B$3:$C$152,2,FALSE)</f>
        <v>61.85</v>
      </c>
      <c r="R12" s="162"/>
      <c r="S12" s="7">
        <f t="shared" si="2"/>
        <v>1.4</v>
      </c>
      <c r="T12" s="9">
        <f t="shared" si="1"/>
        <v>8.659E-2</v>
      </c>
      <c r="U12" s="203"/>
      <c r="V12" s="217"/>
      <c r="W12" s="209"/>
    </row>
    <row r="13" spans="1:23" s="27" customFormat="1" x14ac:dyDescent="0.25">
      <c r="A13" s="171"/>
      <c r="B13" s="186"/>
      <c r="C13" s="180"/>
      <c r="D13" s="155"/>
      <c r="E13" s="6" t="s">
        <v>117</v>
      </c>
      <c r="F13" s="167"/>
      <c r="G13" s="167"/>
      <c r="H13" s="167"/>
      <c r="I13" s="167"/>
      <c r="J13" s="7">
        <v>5</v>
      </c>
      <c r="K13" s="162"/>
      <c r="L13" s="6" t="s">
        <v>138</v>
      </c>
      <c r="M13" s="167"/>
      <c r="N13" s="167"/>
      <c r="O13" s="167"/>
      <c r="P13" s="167"/>
      <c r="Q13" s="8">
        <f>VLOOKUP(L13,перечень!$B$3:$C$152,2,FALSE)</f>
        <v>95</v>
      </c>
      <c r="R13" s="162"/>
      <c r="S13" s="7">
        <f t="shared" si="2"/>
        <v>1</v>
      </c>
      <c r="T13" s="9">
        <f t="shared" si="1"/>
        <v>9.5000000000000001E-2</v>
      </c>
      <c r="U13" s="203"/>
      <c r="V13" s="217"/>
      <c r="W13" s="209"/>
    </row>
    <row r="14" spans="1:23" s="27" customFormat="1" x14ac:dyDescent="0.25">
      <c r="A14" s="171"/>
      <c r="B14" s="186"/>
      <c r="C14" s="180"/>
      <c r="D14" s="155"/>
      <c r="E14" s="6"/>
      <c r="F14" s="167"/>
      <c r="G14" s="167"/>
      <c r="H14" s="167"/>
      <c r="I14" s="167"/>
      <c r="J14" s="7">
        <v>0</v>
      </c>
      <c r="K14" s="162"/>
      <c r="L14" s="6">
        <v>0</v>
      </c>
      <c r="M14" s="167"/>
      <c r="N14" s="167"/>
      <c r="O14" s="167"/>
      <c r="P14" s="167"/>
      <c r="Q14" s="8">
        <f>VLOOKUP(L14,перечень!$B$3:$C$152,2,FALSE)</f>
        <v>0</v>
      </c>
      <c r="R14" s="162"/>
      <c r="S14" s="7">
        <f t="shared" si="2"/>
        <v>0</v>
      </c>
      <c r="T14" s="9">
        <f t="shared" si="1"/>
        <v>0</v>
      </c>
      <c r="U14" s="203"/>
      <c r="V14" s="217"/>
      <c r="W14" s="209"/>
    </row>
    <row r="15" spans="1:23" s="27" customFormat="1" x14ac:dyDescent="0.25">
      <c r="A15" s="171"/>
      <c r="B15" s="186"/>
      <c r="C15" s="180"/>
      <c r="D15" s="155"/>
      <c r="E15" s="6"/>
      <c r="F15" s="167"/>
      <c r="G15" s="167"/>
      <c r="H15" s="167"/>
      <c r="I15" s="167"/>
      <c r="J15" s="7">
        <v>0</v>
      </c>
      <c r="K15" s="162"/>
      <c r="L15" s="6">
        <v>0</v>
      </c>
      <c r="M15" s="167"/>
      <c r="N15" s="167"/>
      <c r="O15" s="167"/>
      <c r="P15" s="167"/>
      <c r="Q15" s="8">
        <f>VLOOKUP(L15,перечень!$B$3:$C$152,2,FALSE)</f>
        <v>0</v>
      </c>
      <c r="R15" s="162"/>
      <c r="S15" s="7">
        <f t="shared" si="2"/>
        <v>0</v>
      </c>
      <c r="T15" s="9">
        <f t="shared" si="1"/>
        <v>0</v>
      </c>
      <c r="U15" s="203"/>
      <c r="V15" s="217"/>
      <c r="W15" s="209"/>
    </row>
    <row r="16" spans="1:23" s="27" customFormat="1" ht="15.75" thickBot="1" x14ac:dyDescent="0.3">
      <c r="A16" s="171"/>
      <c r="B16" s="186"/>
      <c r="C16" s="181"/>
      <c r="D16" s="156"/>
      <c r="E16" s="10"/>
      <c r="F16" s="168"/>
      <c r="G16" s="168"/>
      <c r="H16" s="168"/>
      <c r="I16" s="168"/>
      <c r="J16" s="11">
        <v>0</v>
      </c>
      <c r="K16" s="163"/>
      <c r="L16" s="10">
        <v>0</v>
      </c>
      <c r="M16" s="168"/>
      <c r="N16" s="168"/>
      <c r="O16" s="168"/>
      <c r="P16" s="168"/>
      <c r="Q16" s="12">
        <f>VLOOKUP(L16,перечень!$B$3:$C$152,2,FALSE)</f>
        <v>0</v>
      </c>
      <c r="R16" s="163"/>
      <c r="S16" s="11">
        <f t="shared" si="2"/>
        <v>0</v>
      </c>
      <c r="T16" s="13">
        <f t="shared" si="1"/>
        <v>0</v>
      </c>
      <c r="U16" s="204"/>
      <c r="V16" s="217"/>
      <c r="W16" s="209"/>
    </row>
    <row r="17" spans="1:23" s="27" customFormat="1" ht="31.5" thickTop="1" thickBot="1" x14ac:dyDescent="0.3">
      <c r="A17" s="171"/>
      <c r="B17" s="186"/>
      <c r="C17" s="53" t="s">
        <v>313</v>
      </c>
      <c r="D17" s="54" t="s">
        <v>205</v>
      </c>
      <c r="E17" s="15" t="s">
        <v>136</v>
      </c>
      <c r="F17" s="42">
        <v>1.6</v>
      </c>
      <c r="G17" s="42">
        <v>6.3</v>
      </c>
      <c r="H17" s="42">
        <v>7.4</v>
      </c>
      <c r="I17" s="42">
        <f>(F17*4)+(G17*9)+(H17*4)</f>
        <v>92.699999999999989</v>
      </c>
      <c r="J17" s="16">
        <v>100</v>
      </c>
      <c r="K17" s="17">
        <v>100</v>
      </c>
      <c r="L17" s="103" t="s">
        <v>136</v>
      </c>
      <c r="M17" s="42">
        <f>$R$17/$K$17*F17</f>
        <v>0.48</v>
      </c>
      <c r="N17" s="42">
        <f>$R$17/$K$17*G17</f>
        <v>1.89</v>
      </c>
      <c r="O17" s="42">
        <f>$R$17/$K$17*H17</f>
        <v>2.2200000000000002</v>
      </c>
      <c r="P17" s="42">
        <f>(M17*4)+(N17*9)+(O17*4)</f>
        <v>27.810000000000002</v>
      </c>
      <c r="Q17" s="18">
        <f>VLOOKUP(L17,перечень!$B$3:$C$152,2,FALSE)</f>
        <v>147.9</v>
      </c>
      <c r="R17" s="17">
        <v>30</v>
      </c>
      <c r="S17" s="16">
        <f>$R$17*J17/$K$17</f>
        <v>30</v>
      </c>
      <c r="T17" s="19">
        <f>Q17/1000*S17</f>
        <v>4.4370000000000003</v>
      </c>
      <c r="U17" s="43">
        <f>SUM(T17)</f>
        <v>4.4370000000000003</v>
      </c>
      <c r="V17" s="217"/>
      <c r="W17" s="209"/>
    </row>
    <row r="18" spans="1:23" s="27" customFormat="1" ht="16.5" thickTop="1" thickBot="1" x14ac:dyDescent="0.3">
      <c r="A18" s="171"/>
      <c r="B18" s="186"/>
      <c r="C18" s="53"/>
      <c r="D18" s="31"/>
      <c r="E18" s="15"/>
      <c r="F18" s="42">
        <v>0</v>
      </c>
      <c r="G18" s="42">
        <v>0</v>
      </c>
      <c r="H18" s="42">
        <v>0</v>
      </c>
      <c r="I18" s="42">
        <f>(F18*4)+(G18*9)+(H18*4)</f>
        <v>0</v>
      </c>
      <c r="J18" s="16">
        <v>0</v>
      </c>
      <c r="K18" s="17">
        <v>100</v>
      </c>
      <c r="L18" s="15">
        <f t="shared" ref="L18:L71" si="3">E18</f>
        <v>0</v>
      </c>
      <c r="M18" s="42">
        <f>$R$18/$K$18*F18</f>
        <v>0</v>
      </c>
      <c r="N18" s="42">
        <f>$R$18/$K$18*G18</f>
        <v>0</v>
      </c>
      <c r="O18" s="42">
        <f>$R$18/$K$18*H18</f>
        <v>0</v>
      </c>
      <c r="P18" s="42">
        <f t="shared" ref="P18" si="4">(M18*4)+(N18*9)+(O18*4)</f>
        <v>0</v>
      </c>
      <c r="Q18" s="18">
        <f>VLOOKUP(L18,перечень!$B$3:$C$152,2,FALSE)</f>
        <v>0</v>
      </c>
      <c r="R18" s="17">
        <v>0</v>
      </c>
      <c r="S18" s="16">
        <f>$R$18*J18/$K$18</f>
        <v>0</v>
      </c>
      <c r="T18" s="19">
        <f t="shared" ref="T18:T85" si="5">Q18/1000*S18</f>
        <v>0</v>
      </c>
      <c r="U18" s="43">
        <f>SUM(T18)</f>
        <v>0</v>
      </c>
      <c r="V18" s="217"/>
      <c r="W18" s="209"/>
    </row>
    <row r="19" spans="1:23" s="27" customFormat="1" ht="15.75" thickTop="1" x14ac:dyDescent="0.25">
      <c r="A19" s="171"/>
      <c r="B19" s="186"/>
      <c r="C19" s="240" t="s">
        <v>495</v>
      </c>
      <c r="D19" s="221" t="s">
        <v>205</v>
      </c>
      <c r="E19" s="2" t="s">
        <v>105</v>
      </c>
      <c r="F19" s="166">
        <v>0.9</v>
      </c>
      <c r="G19" s="166">
        <v>0.2</v>
      </c>
      <c r="H19" s="166">
        <v>8.1</v>
      </c>
      <c r="I19" s="166">
        <f t="shared" ref="I19" si="6">(F19*4)+(G19*9)+(H19*4)</f>
        <v>37.799999999999997</v>
      </c>
      <c r="J19" s="3">
        <v>100</v>
      </c>
      <c r="K19" s="199">
        <v>100</v>
      </c>
      <c r="L19" s="2" t="s">
        <v>105</v>
      </c>
      <c r="M19" s="166">
        <f>$R$19/$K$19*F19</f>
        <v>0.9</v>
      </c>
      <c r="N19" s="166">
        <f>$R$19/$K$19*G19</f>
        <v>0.2</v>
      </c>
      <c r="O19" s="166">
        <f>$R$19/$K$19*H19</f>
        <v>8.1</v>
      </c>
      <c r="P19" s="166">
        <f>(M19*4)+(N19*9)+(O19*4)</f>
        <v>37.799999999999997</v>
      </c>
      <c r="Q19" s="4">
        <f>VLOOKUP(L19,перечень!$B$3:$C$152,2,FALSE)</f>
        <v>180</v>
      </c>
      <c r="R19" s="161">
        <v>100</v>
      </c>
      <c r="S19" s="3">
        <f>$R$19*J19/$K$19</f>
        <v>100</v>
      </c>
      <c r="T19" s="5">
        <f t="shared" si="5"/>
        <v>18</v>
      </c>
      <c r="U19" s="202">
        <f>SUM(T19:T21)</f>
        <v>18</v>
      </c>
      <c r="V19" s="217"/>
      <c r="W19" s="209"/>
    </row>
    <row r="20" spans="1:23" s="27" customFormat="1" x14ac:dyDescent="0.25">
      <c r="A20" s="171"/>
      <c r="B20" s="186"/>
      <c r="C20" s="241"/>
      <c r="D20" s="222"/>
      <c r="E20" s="6"/>
      <c r="F20" s="167"/>
      <c r="G20" s="167"/>
      <c r="H20" s="167"/>
      <c r="I20" s="167"/>
      <c r="J20" s="7">
        <v>10</v>
      </c>
      <c r="K20" s="200"/>
      <c r="L20" s="6">
        <v>0</v>
      </c>
      <c r="M20" s="167"/>
      <c r="N20" s="167"/>
      <c r="O20" s="167"/>
      <c r="P20" s="167"/>
      <c r="Q20" s="8">
        <f>VLOOKUP(L20,перечень!$B$3:$C$152,2,FALSE)</f>
        <v>0</v>
      </c>
      <c r="R20" s="162"/>
      <c r="S20" s="7">
        <f>$R$19*J20/$K$19</f>
        <v>10</v>
      </c>
      <c r="T20" s="9">
        <f t="shared" si="5"/>
        <v>0</v>
      </c>
      <c r="U20" s="203"/>
      <c r="V20" s="217"/>
      <c r="W20" s="209"/>
    </row>
    <row r="21" spans="1:23" s="27" customFormat="1" ht="15.75" thickBot="1" x14ac:dyDescent="0.3">
      <c r="A21" s="171"/>
      <c r="B21" s="186"/>
      <c r="C21" s="242"/>
      <c r="D21" s="223"/>
      <c r="E21" s="10"/>
      <c r="F21" s="168"/>
      <c r="G21" s="168"/>
      <c r="H21" s="168"/>
      <c r="I21" s="168"/>
      <c r="J21" s="11">
        <v>10</v>
      </c>
      <c r="K21" s="201"/>
      <c r="L21" s="10">
        <v>0</v>
      </c>
      <c r="M21" s="168"/>
      <c r="N21" s="168"/>
      <c r="O21" s="168"/>
      <c r="P21" s="168"/>
      <c r="Q21" s="12">
        <f>VLOOKUP(L21,перечень!$B$3:$C$152,2,FALSE)</f>
        <v>0</v>
      </c>
      <c r="R21" s="163"/>
      <c r="S21" s="11">
        <f>$R$19*J21/$K$19</f>
        <v>10</v>
      </c>
      <c r="T21" s="13">
        <f t="shared" si="5"/>
        <v>0</v>
      </c>
      <c r="U21" s="204"/>
      <c r="V21" s="217"/>
      <c r="W21" s="209"/>
    </row>
    <row r="22" spans="1:23" s="27" customFormat="1" ht="16.5" thickTop="1" thickBot="1" x14ac:dyDescent="0.3">
      <c r="A22" s="171"/>
      <c r="B22" s="186"/>
      <c r="C22" s="14" t="s">
        <v>204</v>
      </c>
      <c r="D22" s="31" t="s">
        <v>205</v>
      </c>
      <c r="E22" s="6" t="s">
        <v>125</v>
      </c>
      <c r="F22" s="42">
        <v>8.1</v>
      </c>
      <c r="G22" s="42">
        <v>3.4</v>
      </c>
      <c r="H22" s="42">
        <v>42.2</v>
      </c>
      <c r="I22" s="42">
        <f>(F22*4)+(G22*9)+(H22*4)</f>
        <v>231.8</v>
      </c>
      <c r="J22" s="16">
        <v>100</v>
      </c>
      <c r="K22" s="17">
        <v>100</v>
      </c>
      <c r="L22" s="15" t="str">
        <f t="shared" si="3"/>
        <v xml:space="preserve">хлеб ржной </v>
      </c>
      <c r="M22" s="42">
        <f>$R$22/$K$22*F22</f>
        <v>2.9159999999999999</v>
      </c>
      <c r="N22" s="42">
        <f>$R$22/$K$22*G22</f>
        <v>1.224</v>
      </c>
      <c r="O22" s="42">
        <f>$R$22/$K$22*H22</f>
        <v>15.192</v>
      </c>
      <c r="P22" s="42">
        <f>(M22*4)+(N22*9)+(O22*4)</f>
        <v>83.448000000000008</v>
      </c>
      <c r="Q22" s="18">
        <f>VLOOKUP(L22,перечень!$B$3:$C$152,2,FALSE)</f>
        <v>88</v>
      </c>
      <c r="R22" s="17">
        <v>36</v>
      </c>
      <c r="S22" s="16">
        <f>$R$22*J22/$K$22</f>
        <v>36</v>
      </c>
      <c r="T22" s="19">
        <f t="shared" si="5"/>
        <v>3.1679999999999997</v>
      </c>
      <c r="U22" s="43">
        <f>SUM(T22)</f>
        <v>3.1679999999999997</v>
      </c>
      <c r="V22" s="217"/>
      <c r="W22" s="209"/>
    </row>
    <row r="23" spans="1:23" s="27" customFormat="1" ht="16.5" thickTop="1" thickBot="1" x14ac:dyDescent="0.3">
      <c r="A23" s="171"/>
      <c r="B23" s="187"/>
      <c r="C23" s="14" t="s">
        <v>124</v>
      </c>
      <c r="D23" s="31" t="s">
        <v>205</v>
      </c>
      <c r="E23" s="15" t="s">
        <v>124</v>
      </c>
      <c r="F23" s="42">
        <v>6.6</v>
      </c>
      <c r="G23" s="42">
        <v>5.2</v>
      </c>
      <c r="H23" s="42">
        <v>39.799999999999997</v>
      </c>
      <c r="I23" s="42">
        <f>(F23*4)+(G23*9)+(H23*4)</f>
        <v>232.39999999999998</v>
      </c>
      <c r="J23" s="16">
        <v>100</v>
      </c>
      <c r="K23" s="17">
        <v>100</v>
      </c>
      <c r="L23" s="15" t="str">
        <f t="shared" si="3"/>
        <v>хлеб 1с</v>
      </c>
      <c r="M23" s="42">
        <f>$R$23/$K$23*F23</f>
        <v>3.3</v>
      </c>
      <c r="N23" s="42">
        <f>$R$23/$K$23*G23</f>
        <v>2.6</v>
      </c>
      <c r="O23" s="42">
        <f>$R$23/$K$23*H23</f>
        <v>19.899999999999999</v>
      </c>
      <c r="P23" s="42">
        <f>(M23*4)+(N23*9)+(O23*4)</f>
        <v>116.19999999999999</v>
      </c>
      <c r="Q23" s="18">
        <f>VLOOKUP(L23,перечень!$B$3:$C$152,2,FALSE)</f>
        <v>67.28</v>
      </c>
      <c r="R23" s="17">
        <v>50</v>
      </c>
      <c r="S23" s="16">
        <f>$R$23*J23/$K$23</f>
        <v>50</v>
      </c>
      <c r="T23" s="19">
        <f t="shared" si="5"/>
        <v>3.3640000000000003</v>
      </c>
      <c r="U23" s="43">
        <f t="shared" ref="U23:U25" si="7">SUM(T23)</f>
        <v>3.3640000000000003</v>
      </c>
      <c r="V23" s="214"/>
      <c r="W23" s="210"/>
    </row>
    <row r="24" spans="1:23" s="27" customFormat="1" ht="16.5" thickTop="1" thickBot="1" x14ac:dyDescent="0.3">
      <c r="A24" s="171"/>
      <c r="B24" s="188" t="s">
        <v>80</v>
      </c>
      <c r="C24" s="14" t="s">
        <v>299</v>
      </c>
      <c r="D24" s="31" t="s">
        <v>205</v>
      </c>
      <c r="E24" s="15" t="s">
        <v>298</v>
      </c>
      <c r="F24" s="42">
        <v>0</v>
      </c>
      <c r="G24" s="42">
        <v>0</v>
      </c>
      <c r="H24" s="42">
        <v>0</v>
      </c>
      <c r="I24" s="42">
        <f>(F24*4)+(G24*9)+(H24*4)</f>
        <v>0</v>
      </c>
      <c r="J24" s="16">
        <v>100</v>
      </c>
      <c r="K24" s="17">
        <v>100</v>
      </c>
      <c r="L24" s="15" t="str">
        <f t="shared" si="3"/>
        <v>вода</v>
      </c>
      <c r="M24" s="42">
        <f>$R$24/$K$24*F24</f>
        <v>0</v>
      </c>
      <c r="N24" s="42">
        <f>$R$24/$K$24*G24</f>
        <v>0</v>
      </c>
      <c r="O24" s="42">
        <f>$R$24/$K$24*H24</f>
        <v>0</v>
      </c>
      <c r="P24" s="42">
        <f>(M24*4)+(N24*9)+(O24*4)</f>
        <v>0</v>
      </c>
      <c r="Q24" s="18">
        <f>VLOOKUP(L24,перечень!$B$3:$C$152,2,FALSE)</f>
        <v>14.76</v>
      </c>
      <c r="R24" s="17">
        <v>200</v>
      </c>
      <c r="S24" s="16">
        <f>$R$24*J24/$K$24</f>
        <v>200</v>
      </c>
      <c r="T24" s="19">
        <f t="shared" si="5"/>
        <v>2.952</v>
      </c>
      <c r="U24" s="43">
        <f t="shared" si="7"/>
        <v>2.952</v>
      </c>
      <c r="V24" s="213">
        <f>SUM(U24:U25)</f>
        <v>2.952</v>
      </c>
      <c r="W24" s="208">
        <f>SUM(P24:P25)</f>
        <v>0</v>
      </c>
    </row>
    <row r="25" spans="1:23" s="27" customFormat="1" ht="16.5" thickTop="1" thickBot="1" x14ac:dyDescent="0.3">
      <c r="A25" s="171"/>
      <c r="B25" s="189"/>
      <c r="C25" s="14" t="s">
        <v>4</v>
      </c>
      <c r="D25" s="31"/>
      <c r="E25" s="15"/>
      <c r="F25" s="42"/>
      <c r="G25" s="42"/>
      <c r="H25" s="42"/>
      <c r="I25" s="42">
        <f>(F25*4)+(G25*9)+(H25*4)</f>
        <v>0</v>
      </c>
      <c r="J25" s="16">
        <v>0</v>
      </c>
      <c r="K25" s="17">
        <v>50</v>
      </c>
      <c r="L25" s="15">
        <f t="shared" si="3"/>
        <v>0</v>
      </c>
      <c r="M25" s="42">
        <f>$R$25/$K$25*F25</f>
        <v>0</v>
      </c>
      <c r="N25" s="42">
        <f>$R$25/$K$25*G25</f>
        <v>0</v>
      </c>
      <c r="O25" s="42">
        <f>$R$25/$K$25*H25</f>
        <v>0</v>
      </c>
      <c r="P25" s="42">
        <f>(M25*4)+(N25*9)+(O25*4)</f>
        <v>0</v>
      </c>
      <c r="Q25" s="18">
        <f>VLOOKUP(L25,перечень!$B$3:$C$152,2,FALSE)</f>
        <v>0</v>
      </c>
      <c r="R25" s="17">
        <v>0</v>
      </c>
      <c r="S25" s="16">
        <f>$R$25*J25/$K$25</f>
        <v>0</v>
      </c>
      <c r="T25" s="19">
        <f t="shared" si="5"/>
        <v>0</v>
      </c>
      <c r="U25" s="43">
        <f t="shared" si="7"/>
        <v>0</v>
      </c>
      <c r="V25" s="214"/>
      <c r="W25" s="210"/>
    </row>
    <row r="26" spans="1:23" s="27" customFormat="1" ht="15.75" customHeight="1" thickTop="1" x14ac:dyDescent="0.25">
      <c r="A26" s="171"/>
      <c r="B26" s="185" t="s">
        <v>79</v>
      </c>
      <c r="C26" s="182" t="s">
        <v>319</v>
      </c>
      <c r="D26" s="154" t="s">
        <v>423</v>
      </c>
      <c r="E26" s="2" t="s">
        <v>99</v>
      </c>
      <c r="F26" s="166">
        <v>1.3</v>
      </c>
      <c r="G26" s="166">
        <v>4.3</v>
      </c>
      <c r="H26" s="166">
        <v>6.2</v>
      </c>
      <c r="I26" s="166">
        <v>30</v>
      </c>
      <c r="J26" s="3">
        <v>75</v>
      </c>
      <c r="K26" s="161">
        <v>60</v>
      </c>
      <c r="L26" s="2" t="s">
        <v>99</v>
      </c>
      <c r="M26" s="166">
        <f>$R$26/$K$26*F26</f>
        <v>2.166666666666667</v>
      </c>
      <c r="N26" s="166">
        <f>$R$26/$K$26*G26</f>
        <v>7.166666666666667</v>
      </c>
      <c r="O26" s="166">
        <f>$R$26/$K$26*H26</f>
        <v>10.333333333333334</v>
      </c>
      <c r="P26" s="166">
        <f t="shared" ref="P26" si="8">(M26*4)+(N26*9)+(O26*4)</f>
        <v>114.5</v>
      </c>
      <c r="Q26" s="4">
        <f>VLOOKUP(L26,перечень!$B$3:$C$152,2,FALSE)</f>
        <v>60</v>
      </c>
      <c r="R26" s="161">
        <v>100</v>
      </c>
      <c r="S26" s="3">
        <f>$R$26*J26/$K$26</f>
        <v>125</v>
      </c>
      <c r="T26" s="5">
        <f t="shared" si="5"/>
        <v>7.5</v>
      </c>
      <c r="U26" s="202">
        <f>SUM(T26:T31)</f>
        <v>16.489566666666665</v>
      </c>
      <c r="V26" s="213">
        <f>SUM(U26:U59)</f>
        <v>101.42976333333336</v>
      </c>
      <c r="W26" s="208">
        <f>SUM(P26:P59)</f>
        <v>969.15766666666673</v>
      </c>
    </row>
    <row r="27" spans="1:23" s="27" customFormat="1" x14ac:dyDescent="0.25">
      <c r="A27" s="171"/>
      <c r="B27" s="186"/>
      <c r="C27" s="183"/>
      <c r="D27" s="155"/>
      <c r="E27" s="6" t="s">
        <v>100</v>
      </c>
      <c r="F27" s="167"/>
      <c r="G27" s="167"/>
      <c r="H27" s="167"/>
      <c r="I27" s="167"/>
      <c r="J27" s="7">
        <v>13.5</v>
      </c>
      <c r="K27" s="162"/>
      <c r="L27" s="6" t="s">
        <v>100</v>
      </c>
      <c r="M27" s="167"/>
      <c r="N27" s="167"/>
      <c r="O27" s="167"/>
      <c r="P27" s="167"/>
      <c r="Q27" s="8">
        <f>VLOOKUP(L27,перечень!$B$3:$C$152,2,FALSE)</f>
        <v>50</v>
      </c>
      <c r="R27" s="162"/>
      <c r="S27" s="7">
        <f>$R$26*J27/$K$26</f>
        <v>22.5</v>
      </c>
      <c r="T27" s="9">
        <f t="shared" si="5"/>
        <v>1.125</v>
      </c>
      <c r="U27" s="203"/>
      <c r="V27" s="217"/>
      <c r="W27" s="209"/>
    </row>
    <row r="28" spans="1:23" s="27" customFormat="1" x14ac:dyDescent="0.25">
      <c r="A28" s="171"/>
      <c r="B28" s="186"/>
      <c r="C28" s="183"/>
      <c r="D28" s="155"/>
      <c r="E28" s="6" t="s">
        <v>134</v>
      </c>
      <c r="F28" s="167"/>
      <c r="G28" s="167"/>
      <c r="H28" s="167"/>
      <c r="I28" s="167"/>
      <c r="J28" s="7">
        <v>16.8</v>
      </c>
      <c r="K28" s="162"/>
      <c r="L28" s="6" t="s">
        <v>134</v>
      </c>
      <c r="M28" s="167"/>
      <c r="N28" s="167"/>
      <c r="O28" s="167"/>
      <c r="P28" s="167"/>
      <c r="Q28" s="8">
        <f>VLOOKUP(L28,перечень!$B$3:$C$152,2,FALSE)</f>
        <v>227.3</v>
      </c>
      <c r="R28" s="162"/>
      <c r="S28" s="7">
        <f>$R$26*J28/$K$26</f>
        <v>28</v>
      </c>
      <c r="T28" s="9">
        <f t="shared" si="5"/>
        <v>6.3643999999999998</v>
      </c>
      <c r="U28" s="203"/>
      <c r="V28" s="217"/>
      <c r="W28" s="209"/>
    </row>
    <row r="29" spans="1:23" s="27" customFormat="1" x14ac:dyDescent="0.25">
      <c r="A29" s="171"/>
      <c r="B29" s="186"/>
      <c r="C29" s="183"/>
      <c r="D29" s="155"/>
      <c r="E29" s="6" t="s">
        <v>218</v>
      </c>
      <c r="F29" s="167"/>
      <c r="G29" s="167"/>
      <c r="H29" s="167"/>
      <c r="I29" s="167"/>
      <c r="J29" s="7">
        <v>4.8</v>
      </c>
      <c r="K29" s="162"/>
      <c r="L29" s="6" t="s">
        <v>139</v>
      </c>
      <c r="M29" s="167"/>
      <c r="N29" s="167"/>
      <c r="O29" s="167"/>
      <c r="P29" s="167"/>
      <c r="Q29" s="8">
        <f>VLOOKUP(L29,перечень!$B$3:$C$152,2,FALSE)</f>
        <v>173</v>
      </c>
      <c r="R29" s="162"/>
      <c r="S29" s="7">
        <f t="shared" ref="S29:S31" si="9">$R$26*J29/$K$26</f>
        <v>8</v>
      </c>
      <c r="T29" s="9">
        <f t="shared" si="5"/>
        <v>1.3839999999999999</v>
      </c>
      <c r="U29" s="203"/>
      <c r="V29" s="217"/>
      <c r="W29" s="209"/>
    </row>
    <row r="30" spans="1:23" s="27" customFormat="1" x14ac:dyDescent="0.25">
      <c r="A30" s="171"/>
      <c r="B30" s="186"/>
      <c r="C30" s="183"/>
      <c r="D30" s="155"/>
      <c r="E30" s="6" t="s">
        <v>138</v>
      </c>
      <c r="F30" s="167"/>
      <c r="G30" s="167"/>
      <c r="H30" s="167"/>
      <c r="I30" s="167"/>
      <c r="J30" s="7">
        <v>0.7</v>
      </c>
      <c r="K30" s="162"/>
      <c r="L30" s="6" t="s">
        <v>138</v>
      </c>
      <c r="M30" s="167"/>
      <c r="N30" s="167"/>
      <c r="O30" s="167"/>
      <c r="P30" s="167"/>
      <c r="Q30" s="8">
        <f>VLOOKUP(L30,перечень!$B$3:$C$152,2,FALSE)</f>
        <v>95</v>
      </c>
      <c r="R30" s="162"/>
      <c r="S30" s="7">
        <f t="shared" si="9"/>
        <v>1.1666666666666667</v>
      </c>
      <c r="T30" s="9">
        <f t="shared" si="5"/>
        <v>0.11083333333333334</v>
      </c>
      <c r="U30" s="203"/>
      <c r="V30" s="217"/>
      <c r="W30" s="209"/>
    </row>
    <row r="31" spans="1:23" s="27" customFormat="1" ht="15.75" thickBot="1" x14ac:dyDescent="0.3">
      <c r="A31" s="171"/>
      <c r="B31" s="186"/>
      <c r="C31" s="184"/>
      <c r="D31" s="156"/>
      <c r="E31" s="10" t="s">
        <v>137</v>
      </c>
      <c r="F31" s="168"/>
      <c r="G31" s="168"/>
      <c r="H31" s="168"/>
      <c r="I31" s="168"/>
      <c r="J31" s="11">
        <v>0.2</v>
      </c>
      <c r="K31" s="163"/>
      <c r="L31" s="10" t="s">
        <v>137</v>
      </c>
      <c r="M31" s="168"/>
      <c r="N31" s="168"/>
      <c r="O31" s="168"/>
      <c r="P31" s="168"/>
      <c r="Q31" s="12">
        <f>VLOOKUP(L31,перечень!$B$3:$C$152,2,FALSE)</f>
        <v>16</v>
      </c>
      <c r="R31" s="163"/>
      <c r="S31" s="7">
        <f t="shared" si="9"/>
        <v>0.33333333333333331</v>
      </c>
      <c r="T31" s="13">
        <f t="shared" si="5"/>
        <v>5.3333333333333332E-3</v>
      </c>
      <c r="U31" s="204"/>
      <c r="V31" s="217"/>
      <c r="W31" s="209"/>
    </row>
    <row r="32" spans="1:23" s="27" customFormat="1" ht="15.75" customHeight="1" thickTop="1" x14ac:dyDescent="0.25">
      <c r="A32" s="171"/>
      <c r="B32" s="186"/>
      <c r="C32" s="179" t="s">
        <v>478</v>
      </c>
      <c r="D32" s="154" t="s">
        <v>462</v>
      </c>
      <c r="E32" s="2" t="s">
        <v>97</v>
      </c>
      <c r="F32" s="166">
        <v>24.7</v>
      </c>
      <c r="G32" s="166">
        <v>28.9</v>
      </c>
      <c r="H32" s="166">
        <v>56.3</v>
      </c>
      <c r="I32" s="166">
        <f>(F32*4)+(G32*9)+(H32*4)</f>
        <v>584.09999999999991</v>
      </c>
      <c r="J32" s="3">
        <v>166.6</v>
      </c>
      <c r="K32" s="161">
        <v>1000</v>
      </c>
      <c r="L32" s="2" t="s">
        <v>97</v>
      </c>
      <c r="M32" s="166">
        <f>$R$32/$K$32*F32</f>
        <v>5.681</v>
      </c>
      <c r="N32" s="166">
        <f>$R$32/$K$32*G32</f>
        <v>6.6470000000000002</v>
      </c>
      <c r="O32" s="166">
        <f>$R$32/$K$32*H32</f>
        <v>12.949</v>
      </c>
      <c r="P32" s="166">
        <f>(M32*4)+(N32*9)+(O32*4)</f>
        <v>134.34299999999999</v>
      </c>
      <c r="Q32" s="4">
        <f>VLOOKUP(L32,перечень!$B$3:$C$152,2,FALSE)</f>
        <v>70</v>
      </c>
      <c r="R32" s="161">
        <v>230</v>
      </c>
      <c r="S32" s="3">
        <f t="shared" ref="S32:S39" si="10">$R$32*J32/$K$32</f>
        <v>38.317999999999998</v>
      </c>
      <c r="T32" s="5">
        <f t="shared" si="5"/>
        <v>2.6822600000000003</v>
      </c>
      <c r="U32" s="202">
        <f>SUM(T32:T39)</f>
        <v>12.229330000000001</v>
      </c>
      <c r="V32" s="217"/>
      <c r="W32" s="209"/>
    </row>
    <row r="33" spans="1:23" s="27" customFormat="1" x14ac:dyDescent="0.25">
      <c r="A33" s="171"/>
      <c r="B33" s="186"/>
      <c r="C33" s="180"/>
      <c r="D33" s="155"/>
      <c r="E33" s="6" t="s">
        <v>406</v>
      </c>
      <c r="F33" s="167"/>
      <c r="G33" s="167"/>
      <c r="H33" s="167"/>
      <c r="I33" s="167"/>
      <c r="J33" s="7">
        <v>40</v>
      </c>
      <c r="K33" s="162"/>
      <c r="L33" s="6" t="s">
        <v>150</v>
      </c>
      <c r="M33" s="167"/>
      <c r="N33" s="167"/>
      <c r="O33" s="167"/>
      <c r="P33" s="167"/>
      <c r="Q33" s="8">
        <f>VLOOKUP(L33,перечень!$B$3:$C$152,2,FALSE)</f>
        <v>70</v>
      </c>
      <c r="R33" s="162"/>
      <c r="S33" s="7">
        <f t="shared" si="10"/>
        <v>9.1999999999999993</v>
      </c>
      <c r="T33" s="9">
        <f t="shared" si="5"/>
        <v>0.64400000000000002</v>
      </c>
      <c r="U33" s="203"/>
      <c r="V33" s="217"/>
      <c r="W33" s="209"/>
    </row>
    <row r="34" spans="1:23" s="27" customFormat="1" x14ac:dyDescent="0.25">
      <c r="A34" s="171"/>
      <c r="B34" s="186"/>
      <c r="C34" s="180"/>
      <c r="D34" s="155"/>
      <c r="E34" s="6" t="s">
        <v>211</v>
      </c>
      <c r="F34" s="167"/>
      <c r="G34" s="167"/>
      <c r="H34" s="167"/>
      <c r="I34" s="167"/>
      <c r="J34" s="7">
        <v>150</v>
      </c>
      <c r="K34" s="162"/>
      <c r="L34" s="6" t="s">
        <v>98</v>
      </c>
      <c r="M34" s="167"/>
      <c r="N34" s="167"/>
      <c r="O34" s="167"/>
      <c r="P34" s="167"/>
      <c r="Q34" s="8">
        <f>VLOOKUP(L34,перечень!$B$3:$C$152,2,FALSE)</f>
        <v>90</v>
      </c>
      <c r="R34" s="162"/>
      <c r="S34" s="7">
        <f t="shared" si="10"/>
        <v>34.5</v>
      </c>
      <c r="T34" s="9">
        <f t="shared" si="5"/>
        <v>3.105</v>
      </c>
      <c r="U34" s="203"/>
      <c r="V34" s="217"/>
      <c r="W34" s="209"/>
    </row>
    <row r="35" spans="1:23" s="27" customFormat="1" x14ac:dyDescent="0.25">
      <c r="A35" s="171"/>
      <c r="B35" s="186"/>
      <c r="C35" s="180"/>
      <c r="D35" s="155"/>
      <c r="E35" s="6" t="s">
        <v>100</v>
      </c>
      <c r="F35" s="167"/>
      <c r="G35" s="167"/>
      <c r="H35" s="167"/>
      <c r="I35" s="167"/>
      <c r="J35" s="7">
        <v>53</v>
      </c>
      <c r="K35" s="162"/>
      <c r="L35" s="6" t="s">
        <v>100</v>
      </c>
      <c r="M35" s="167"/>
      <c r="N35" s="167"/>
      <c r="O35" s="167"/>
      <c r="P35" s="167"/>
      <c r="Q35" s="8">
        <f>VLOOKUP(L35,перечень!$B$3:$C$152,2,FALSE)</f>
        <v>50</v>
      </c>
      <c r="R35" s="162"/>
      <c r="S35" s="7">
        <f t="shared" si="10"/>
        <v>12.19</v>
      </c>
      <c r="T35" s="9">
        <f t="shared" si="5"/>
        <v>0.60950000000000004</v>
      </c>
      <c r="U35" s="203"/>
      <c r="V35" s="217"/>
      <c r="W35" s="209"/>
    </row>
    <row r="36" spans="1:23" s="27" customFormat="1" x14ac:dyDescent="0.25">
      <c r="A36" s="171"/>
      <c r="B36" s="186"/>
      <c r="C36" s="180"/>
      <c r="D36" s="155"/>
      <c r="E36" s="6" t="s">
        <v>99</v>
      </c>
      <c r="F36" s="167"/>
      <c r="G36" s="167"/>
      <c r="H36" s="167"/>
      <c r="I36" s="167"/>
      <c r="J36" s="7">
        <v>50</v>
      </c>
      <c r="K36" s="162"/>
      <c r="L36" s="6" t="s">
        <v>99</v>
      </c>
      <c r="M36" s="167"/>
      <c r="N36" s="167"/>
      <c r="O36" s="167"/>
      <c r="P36" s="167"/>
      <c r="Q36" s="8">
        <f>VLOOKUP(L36,перечень!$B$3:$C$152,2,FALSE)</f>
        <v>60</v>
      </c>
      <c r="R36" s="162"/>
      <c r="S36" s="7">
        <f t="shared" si="10"/>
        <v>11.5</v>
      </c>
      <c r="T36" s="9">
        <f t="shared" si="5"/>
        <v>0.69</v>
      </c>
      <c r="U36" s="203"/>
      <c r="V36" s="217"/>
      <c r="W36" s="209"/>
    </row>
    <row r="37" spans="1:23" s="27" customFormat="1" x14ac:dyDescent="0.25">
      <c r="A37" s="171"/>
      <c r="B37" s="186"/>
      <c r="C37" s="180"/>
      <c r="D37" s="155"/>
      <c r="E37" s="6" t="s">
        <v>118</v>
      </c>
      <c r="F37" s="167"/>
      <c r="G37" s="167"/>
      <c r="H37" s="167"/>
      <c r="I37" s="167"/>
      <c r="J37" s="7">
        <v>50</v>
      </c>
      <c r="K37" s="162"/>
      <c r="L37" s="6" t="s">
        <v>118</v>
      </c>
      <c r="M37" s="167"/>
      <c r="N37" s="167"/>
      <c r="O37" s="167"/>
      <c r="P37" s="167"/>
      <c r="Q37" s="8">
        <f>VLOOKUP(L37,перечень!$B$3:$C$152,2,FALSE)</f>
        <v>321.5</v>
      </c>
      <c r="R37" s="162"/>
      <c r="S37" s="7">
        <f t="shared" si="10"/>
        <v>11.5</v>
      </c>
      <c r="T37" s="9">
        <f t="shared" si="5"/>
        <v>3.6972499999999999</v>
      </c>
      <c r="U37" s="203"/>
      <c r="V37" s="217"/>
      <c r="W37" s="209"/>
    </row>
    <row r="38" spans="1:23" s="27" customFormat="1" x14ac:dyDescent="0.25">
      <c r="A38" s="171"/>
      <c r="B38" s="186"/>
      <c r="C38" s="180"/>
      <c r="D38" s="155"/>
      <c r="E38" s="6" t="s">
        <v>139</v>
      </c>
      <c r="F38" s="167"/>
      <c r="G38" s="167"/>
      <c r="H38" s="167"/>
      <c r="I38" s="167"/>
      <c r="J38" s="7">
        <v>20</v>
      </c>
      <c r="K38" s="162"/>
      <c r="L38" s="6" t="s">
        <v>139</v>
      </c>
      <c r="M38" s="167"/>
      <c r="N38" s="167"/>
      <c r="O38" s="167"/>
      <c r="P38" s="167"/>
      <c r="Q38" s="8">
        <f>VLOOKUP(L38,перечень!$B$3:$C$152,2,FALSE)</f>
        <v>173</v>
      </c>
      <c r="R38" s="162"/>
      <c r="S38" s="7">
        <f t="shared" si="10"/>
        <v>4.5999999999999996</v>
      </c>
      <c r="T38" s="9">
        <f t="shared" si="5"/>
        <v>0.79579999999999984</v>
      </c>
      <c r="U38" s="203"/>
      <c r="V38" s="217"/>
      <c r="W38" s="209"/>
    </row>
    <row r="39" spans="1:23" s="27" customFormat="1" ht="15.75" thickBot="1" x14ac:dyDescent="0.3">
      <c r="A39" s="171"/>
      <c r="B39" s="186"/>
      <c r="C39" s="181"/>
      <c r="D39" s="156"/>
      <c r="E39" s="10" t="s">
        <v>137</v>
      </c>
      <c r="F39" s="168"/>
      <c r="G39" s="168"/>
      <c r="H39" s="168"/>
      <c r="I39" s="168"/>
      <c r="J39" s="11">
        <v>1.5</v>
      </c>
      <c r="K39" s="163"/>
      <c r="L39" s="10" t="s">
        <v>137</v>
      </c>
      <c r="M39" s="168"/>
      <c r="N39" s="168"/>
      <c r="O39" s="168"/>
      <c r="P39" s="168"/>
      <c r="Q39" s="12">
        <f>VLOOKUP(L39,перечень!$B$3:$C$152,2,FALSE)</f>
        <v>16</v>
      </c>
      <c r="R39" s="163"/>
      <c r="S39" s="11">
        <f t="shared" si="10"/>
        <v>0.34499999999999997</v>
      </c>
      <c r="T39" s="13">
        <f t="shared" si="5"/>
        <v>5.5199999999999997E-3</v>
      </c>
      <c r="U39" s="204"/>
      <c r="V39" s="217"/>
      <c r="W39" s="209"/>
    </row>
    <row r="40" spans="1:23" s="27" customFormat="1" ht="15.75" thickTop="1" x14ac:dyDescent="0.25">
      <c r="A40" s="171"/>
      <c r="B40" s="186"/>
      <c r="C40" s="179" t="s">
        <v>384</v>
      </c>
      <c r="D40" s="154" t="s">
        <v>205</v>
      </c>
      <c r="E40" s="6" t="s">
        <v>180</v>
      </c>
      <c r="F40" s="166">
        <v>19.7</v>
      </c>
      <c r="G40" s="166">
        <v>6.4</v>
      </c>
      <c r="H40" s="166">
        <v>0.6</v>
      </c>
      <c r="I40" s="166">
        <f t="shared" ref="I40" si="11">(F40*4)+(G40*9)+(H40*4)</f>
        <v>138.80000000000001</v>
      </c>
      <c r="J40" s="3">
        <v>120</v>
      </c>
      <c r="K40" s="161">
        <v>100</v>
      </c>
      <c r="L40" s="79" t="str">
        <f t="shared" si="3"/>
        <v>котлеты красная рыба</v>
      </c>
      <c r="M40" s="166">
        <f>$R$40/$K$40*F40</f>
        <v>19.7</v>
      </c>
      <c r="N40" s="166">
        <f>$R$40/$K$40*G40</f>
        <v>6.4</v>
      </c>
      <c r="O40" s="166">
        <f>$R$40/$K$40*H40</f>
        <v>0.6</v>
      </c>
      <c r="P40" s="166">
        <f t="shared" ref="P40" si="12">(M40*4)+(N40*9)+(O40*4)</f>
        <v>138.80000000000001</v>
      </c>
      <c r="Q40" s="4">
        <f>VLOOKUP(L40,перечень!$B$3:$C$152,2,FALSE)</f>
        <v>289</v>
      </c>
      <c r="R40" s="161">
        <v>100</v>
      </c>
      <c r="S40" s="3">
        <f>$R$40*J40/$K$40</f>
        <v>120</v>
      </c>
      <c r="T40" s="5">
        <f t="shared" si="5"/>
        <v>34.68</v>
      </c>
      <c r="U40" s="202">
        <f>SUM(T40:T43)</f>
        <v>34.68</v>
      </c>
      <c r="V40" s="217"/>
      <c r="W40" s="209"/>
    </row>
    <row r="41" spans="1:23" s="27" customFormat="1" x14ac:dyDescent="0.25">
      <c r="A41" s="171"/>
      <c r="B41" s="186"/>
      <c r="C41" s="180"/>
      <c r="D41" s="155"/>
      <c r="E41" s="6"/>
      <c r="F41" s="167"/>
      <c r="G41" s="167"/>
      <c r="H41" s="167"/>
      <c r="I41" s="167"/>
      <c r="J41" s="7">
        <v>0</v>
      </c>
      <c r="K41" s="162"/>
      <c r="L41" s="6">
        <f t="shared" si="3"/>
        <v>0</v>
      </c>
      <c r="M41" s="167"/>
      <c r="N41" s="167"/>
      <c r="O41" s="167"/>
      <c r="P41" s="167"/>
      <c r="Q41" s="8">
        <f>VLOOKUP(L41,перечень!$B$3:$C$152,2,FALSE)</f>
        <v>0</v>
      </c>
      <c r="R41" s="162"/>
      <c r="S41" s="7">
        <f>$R$40*J41/$K$40</f>
        <v>0</v>
      </c>
      <c r="T41" s="9">
        <f t="shared" si="5"/>
        <v>0</v>
      </c>
      <c r="U41" s="203"/>
      <c r="V41" s="217"/>
      <c r="W41" s="209"/>
    </row>
    <row r="42" spans="1:23" s="27" customFormat="1" x14ac:dyDescent="0.25">
      <c r="A42" s="171"/>
      <c r="B42" s="186"/>
      <c r="C42" s="180"/>
      <c r="D42" s="155"/>
      <c r="E42" s="6"/>
      <c r="F42" s="167"/>
      <c r="G42" s="167"/>
      <c r="H42" s="167"/>
      <c r="I42" s="167"/>
      <c r="J42" s="7">
        <v>0</v>
      </c>
      <c r="K42" s="162"/>
      <c r="L42" s="6">
        <f t="shared" si="3"/>
        <v>0</v>
      </c>
      <c r="M42" s="167"/>
      <c r="N42" s="167"/>
      <c r="O42" s="167"/>
      <c r="P42" s="167"/>
      <c r="Q42" s="8">
        <f>VLOOKUP(L42,перечень!$B$3:$C$152,2,FALSE)</f>
        <v>0</v>
      </c>
      <c r="R42" s="162"/>
      <c r="S42" s="7">
        <f>$R$40*J42/$K$40</f>
        <v>0</v>
      </c>
      <c r="T42" s="9">
        <f t="shared" si="5"/>
        <v>0</v>
      </c>
      <c r="U42" s="203"/>
      <c r="V42" s="217"/>
      <c r="W42" s="209"/>
    </row>
    <row r="43" spans="1:23" s="27" customFormat="1" ht="15.75" thickBot="1" x14ac:dyDescent="0.3">
      <c r="A43" s="171"/>
      <c r="B43" s="186"/>
      <c r="C43" s="181"/>
      <c r="D43" s="156"/>
      <c r="E43" s="10"/>
      <c r="F43" s="168"/>
      <c r="G43" s="168"/>
      <c r="H43" s="168"/>
      <c r="I43" s="168"/>
      <c r="J43" s="11">
        <v>0</v>
      </c>
      <c r="K43" s="163"/>
      <c r="L43" s="10">
        <f t="shared" si="3"/>
        <v>0</v>
      </c>
      <c r="M43" s="168"/>
      <c r="N43" s="168"/>
      <c r="O43" s="168"/>
      <c r="P43" s="168"/>
      <c r="Q43" s="12">
        <f>VLOOKUP(L43,перечень!$B$3:$C$152,2,FALSE)</f>
        <v>0</v>
      </c>
      <c r="R43" s="163"/>
      <c r="S43" s="11">
        <f>$R$40*J43/$K$40</f>
        <v>0</v>
      </c>
      <c r="T43" s="13">
        <f t="shared" si="5"/>
        <v>0</v>
      </c>
      <c r="U43" s="204"/>
      <c r="V43" s="217"/>
      <c r="W43" s="209"/>
    </row>
    <row r="44" spans="1:23" s="27" customFormat="1" ht="15.75" thickTop="1" x14ac:dyDescent="0.25">
      <c r="A44" s="171"/>
      <c r="B44" s="186"/>
      <c r="C44" s="179" t="s">
        <v>385</v>
      </c>
      <c r="D44" s="154" t="s">
        <v>480</v>
      </c>
      <c r="E44" s="2" t="s">
        <v>159</v>
      </c>
      <c r="F44" s="166">
        <v>4.5</v>
      </c>
      <c r="G44" s="166">
        <v>6.9</v>
      </c>
      <c r="H44" s="166">
        <v>28.1</v>
      </c>
      <c r="I44" s="166">
        <f>(F44*4)+(G44*9)+(H44*4)</f>
        <v>192.5</v>
      </c>
      <c r="J44" s="3">
        <v>36.799999999999997</v>
      </c>
      <c r="K44" s="199">
        <v>150</v>
      </c>
      <c r="L44" s="79" t="str">
        <f t="shared" si="3"/>
        <v>макароны</v>
      </c>
      <c r="M44" s="166">
        <f>$R$44/$K$44*F44</f>
        <v>6</v>
      </c>
      <c r="N44" s="166">
        <f>$R$44/$K$44*G44</f>
        <v>9.1999999999999993</v>
      </c>
      <c r="O44" s="166">
        <f>$R$44/$K$44*H44</f>
        <v>37.466666666666669</v>
      </c>
      <c r="P44" s="166">
        <f>(M44*4)+(N44*9)+(O44*4)</f>
        <v>256.66666666666669</v>
      </c>
      <c r="Q44" s="4">
        <f>VLOOKUP(L44,перечень!$B$3:$C$152,2,FALSE)</f>
        <v>48</v>
      </c>
      <c r="R44" s="199">
        <v>200</v>
      </c>
      <c r="S44" s="3">
        <f t="shared" ref="S44:S51" si="13">$R$44*J44/$K$44</f>
        <v>49.066666666666663</v>
      </c>
      <c r="T44" s="5">
        <f t="shared" si="5"/>
        <v>2.3552</v>
      </c>
      <c r="U44" s="202">
        <f>SUM(T44:T51)</f>
        <v>16.153466666666667</v>
      </c>
      <c r="V44" s="217"/>
      <c r="W44" s="209"/>
    </row>
    <row r="45" spans="1:23" s="27" customFormat="1" x14ac:dyDescent="0.25">
      <c r="A45" s="171"/>
      <c r="B45" s="186"/>
      <c r="C45" s="180"/>
      <c r="D45" s="155"/>
      <c r="E45" s="6" t="s">
        <v>123</v>
      </c>
      <c r="F45" s="167"/>
      <c r="G45" s="167"/>
      <c r="H45" s="167"/>
      <c r="I45" s="167"/>
      <c r="J45" s="7">
        <v>9</v>
      </c>
      <c r="K45" s="200"/>
      <c r="L45" s="6" t="str">
        <f t="shared" si="3"/>
        <v>масло сливочное</v>
      </c>
      <c r="M45" s="167"/>
      <c r="N45" s="167"/>
      <c r="O45" s="167"/>
      <c r="P45" s="167"/>
      <c r="Q45" s="8">
        <f>VLOOKUP(L45,перечень!$B$3:$C$152,2,FALSE)</f>
        <v>735</v>
      </c>
      <c r="R45" s="200"/>
      <c r="S45" s="7">
        <f t="shared" si="13"/>
        <v>12</v>
      </c>
      <c r="T45" s="9">
        <f t="shared" si="5"/>
        <v>8.82</v>
      </c>
      <c r="U45" s="203"/>
      <c r="V45" s="217"/>
      <c r="W45" s="209"/>
    </row>
    <row r="46" spans="1:23" s="27" customFormat="1" x14ac:dyDescent="0.25">
      <c r="A46" s="171"/>
      <c r="B46" s="186"/>
      <c r="C46" s="180"/>
      <c r="D46" s="155"/>
      <c r="E46" s="6" t="s">
        <v>99</v>
      </c>
      <c r="F46" s="167"/>
      <c r="G46" s="167"/>
      <c r="H46" s="167"/>
      <c r="I46" s="167"/>
      <c r="J46" s="7">
        <v>28</v>
      </c>
      <c r="K46" s="200"/>
      <c r="L46" s="6" t="str">
        <f t="shared" si="3"/>
        <v>морковь</v>
      </c>
      <c r="M46" s="167"/>
      <c r="N46" s="167"/>
      <c r="O46" s="167"/>
      <c r="P46" s="167"/>
      <c r="Q46" s="8">
        <f>VLOOKUP(L46,перечень!$B$3:$C$152,2,FALSE)</f>
        <v>60</v>
      </c>
      <c r="R46" s="200"/>
      <c r="S46" s="7">
        <f t="shared" si="13"/>
        <v>37.333333333333336</v>
      </c>
      <c r="T46" s="9">
        <f t="shared" si="5"/>
        <v>2.2400000000000002</v>
      </c>
      <c r="U46" s="203"/>
      <c r="V46" s="217"/>
      <c r="W46" s="209"/>
    </row>
    <row r="47" spans="1:23" s="27" customFormat="1" x14ac:dyDescent="0.25">
      <c r="A47" s="171"/>
      <c r="B47" s="186"/>
      <c r="C47" s="180"/>
      <c r="D47" s="155"/>
      <c r="E47" s="6" t="s">
        <v>134</v>
      </c>
      <c r="F47" s="167"/>
      <c r="G47" s="167"/>
      <c r="H47" s="167"/>
      <c r="I47" s="167"/>
      <c r="J47" s="7">
        <v>9</v>
      </c>
      <c r="K47" s="200"/>
      <c r="L47" s="6" t="str">
        <f t="shared" si="3"/>
        <v>томатная паста</v>
      </c>
      <c r="M47" s="167"/>
      <c r="N47" s="167"/>
      <c r="O47" s="167"/>
      <c r="P47" s="167"/>
      <c r="Q47" s="8">
        <f>VLOOKUP(L47,перечень!$B$3:$C$152,2,FALSE)</f>
        <v>227.3</v>
      </c>
      <c r="R47" s="200"/>
      <c r="S47" s="7">
        <f t="shared" si="13"/>
        <v>12</v>
      </c>
      <c r="T47" s="9">
        <f t="shared" si="5"/>
        <v>2.7275999999999998</v>
      </c>
      <c r="U47" s="203"/>
      <c r="V47" s="217"/>
      <c r="W47" s="209"/>
    </row>
    <row r="48" spans="1:23" s="27" customFormat="1" x14ac:dyDescent="0.25">
      <c r="A48" s="171"/>
      <c r="B48" s="186"/>
      <c r="C48" s="180"/>
      <c r="D48" s="155"/>
      <c r="E48" s="6" t="s">
        <v>130</v>
      </c>
      <c r="F48" s="167"/>
      <c r="G48" s="167"/>
      <c r="H48" s="167"/>
      <c r="I48" s="167"/>
      <c r="J48" s="7">
        <v>9.4</v>
      </c>
      <c r="K48" s="200"/>
      <c r="L48" s="6" t="str">
        <f t="shared" si="3"/>
        <v>горошек зелёный</v>
      </c>
      <c r="M48" s="167"/>
      <c r="N48" s="167"/>
      <c r="O48" s="167"/>
      <c r="P48" s="167"/>
      <c r="Q48" s="8">
        <f>VLOOKUP(L48,перечень!$B$3:$C$152,2,FALSE)</f>
        <v>205</v>
      </c>
      <c r="R48" s="200"/>
      <c r="S48" s="7">
        <f t="shared" si="13"/>
        <v>12.533333333333333</v>
      </c>
      <c r="T48" s="9"/>
      <c r="U48" s="203"/>
      <c r="V48" s="217"/>
      <c r="W48" s="209"/>
    </row>
    <row r="49" spans="1:23" s="27" customFormat="1" x14ac:dyDescent="0.25">
      <c r="A49" s="171"/>
      <c r="B49" s="186"/>
      <c r="C49" s="180"/>
      <c r="D49" s="155"/>
      <c r="E49" s="6" t="s">
        <v>345</v>
      </c>
      <c r="F49" s="167"/>
      <c r="G49" s="167"/>
      <c r="H49" s="167"/>
      <c r="I49" s="167"/>
      <c r="J49" s="7">
        <v>0.4</v>
      </c>
      <c r="K49" s="200"/>
      <c r="L49" s="6" t="str">
        <f t="shared" si="3"/>
        <v xml:space="preserve">зелень </v>
      </c>
      <c r="M49" s="167"/>
      <c r="N49" s="167"/>
      <c r="O49" s="167"/>
      <c r="P49" s="167"/>
      <c r="Q49" s="8">
        <f>VLOOKUP(L49,перечень!$B$3:$C$152,2,FALSE)</f>
        <v>2840</v>
      </c>
      <c r="R49" s="200"/>
      <c r="S49" s="7">
        <f t="shared" si="13"/>
        <v>0.53333333333333333</v>
      </c>
      <c r="T49" s="9"/>
      <c r="U49" s="203"/>
      <c r="V49" s="217"/>
      <c r="W49" s="209"/>
    </row>
    <row r="50" spans="1:23" s="27" customFormat="1" x14ac:dyDescent="0.25">
      <c r="A50" s="171"/>
      <c r="B50" s="186"/>
      <c r="C50" s="180"/>
      <c r="D50" s="155"/>
      <c r="E50" s="6" t="s">
        <v>137</v>
      </c>
      <c r="F50" s="167"/>
      <c r="G50" s="167"/>
      <c r="H50" s="167"/>
      <c r="I50" s="167"/>
      <c r="J50" s="7">
        <v>0.5</v>
      </c>
      <c r="K50" s="200"/>
      <c r="L50" s="6" t="str">
        <f t="shared" si="3"/>
        <v>соль</v>
      </c>
      <c r="M50" s="167"/>
      <c r="N50" s="167"/>
      <c r="O50" s="167"/>
      <c r="P50" s="167"/>
      <c r="Q50" s="8">
        <f>VLOOKUP(L50,перечень!$B$3:$C$152,2,FALSE)</f>
        <v>16</v>
      </c>
      <c r="R50" s="200"/>
      <c r="S50" s="7">
        <f t="shared" si="13"/>
        <v>0.66666666666666663</v>
      </c>
      <c r="T50" s="9">
        <f t="shared" si="5"/>
        <v>1.0666666666666666E-2</v>
      </c>
      <c r="U50" s="203"/>
      <c r="V50" s="217"/>
      <c r="W50" s="209"/>
    </row>
    <row r="51" spans="1:23" s="27" customFormat="1" ht="15.75" thickBot="1" x14ac:dyDescent="0.3">
      <c r="A51" s="171"/>
      <c r="B51" s="186"/>
      <c r="C51" s="181"/>
      <c r="D51" s="156"/>
      <c r="E51" s="10"/>
      <c r="F51" s="168"/>
      <c r="G51" s="168"/>
      <c r="H51" s="168"/>
      <c r="I51" s="168"/>
      <c r="J51" s="11">
        <v>0</v>
      </c>
      <c r="K51" s="201"/>
      <c r="L51" s="10">
        <f t="shared" si="3"/>
        <v>0</v>
      </c>
      <c r="M51" s="168"/>
      <c r="N51" s="168"/>
      <c r="O51" s="168"/>
      <c r="P51" s="168"/>
      <c r="Q51" s="12">
        <f>VLOOKUP(L51,перечень!$B$3:$C$152,2,FALSE)</f>
        <v>0</v>
      </c>
      <c r="R51" s="201"/>
      <c r="S51" s="11">
        <f t="shared" si="13"/>
        <v>0</v>
      </c>
      <c r="T51" s="13">
        <f t="shared" si="5"/>
        <v>0</v>
      </c>
      <c r="U51" s="204"/>
      <c r="V51" s="217"/>
      <c r="W51" s="209"/>
    </row>
    <row r="52" spans="1:23" s="27" customFormat="1" ht="15.75" customHeight="1" thickTop="1" x14ac:dyDescent="0.25">
      <c r="A52" s="171"/>
      <c r="B52" s="186"/>
      <c r="C52" s="179" t="s">
        <v>295</v>
      </c>
      <c r="D52" s="154" t="s">
        <v>416</v>
      </c>
      <c r="E52" s="2" t="s">
        <v>138</v>
      </c>
      <c r="F52" s="166">
        <v>0.6</v>
      </c>
      <c r="G52" s="166">
        <v>0</v>
      </c>
      <c r="H52" s="166">
        <v>22.7</v>
      </c>
      <c r="I52" s="166">
        <f t="shared" ref="I52" si="14">(F52*4)+(G52*9)+(H52*4)</f>
        <v>93.2</v>
      </c>
      <c r="J52" s="3">
        <v>7</v>
      </c>
      <c r="K52" s="199">
        <v>200</v>
      </c>
      <c r="L52" s="2" t="s">
        <v>138</v>
      </c>
      <c r="M52" s="166">
        <f>$R$52/$K$52*F52</f>
        <v>0.6</v>
      </c>
      <c r="N52" s="166">
        <f>$R$52/$K$52*G52</f>
        <v>0</v>
      </c>
      <c r="O52" s="166">
        <f>$R$52/$K$52*H52</f>
        <v>22.7</v>
      </c>
      <c r="P52" s="166">
        <f t="shared" ref="P52" si="15">(M52*4)+(N52*9)+(O52*4)</f>
        <v>93.2</v>
      </c>
      <c r="Q52" s="4">
        <f>VLOOKUP(L52,перечень!$B$3:$C$152,2,FALSE)</f>
        <v>95</v>
      </c>
      <c r="R52" s="199">
        <v>200</v>
      </c>
      <c r="S52" s="3">
        <f>$R$52*J52/$K$52</f>
        <v>7</v>
      </c>
      <c r="T52" s="5">
        <f t="shared" si="5"/>
        <v>0.66500000000000004</v>
      </c>
      <c r="U52" s="202">
        <f>SUM(T52:T54)</f>
        <v>6.415</v>
      </c>
      <c r="V52" s="217"/>
      <c r="W52" s="209"/>
    </row>
    <row r="53" spans="1:23" s="27" customFormat="1" x14ac:dyDescent="0.25">
      <c r="A53" s="171"/>
      <c r="B53" s="186"/>
      <c r="C53" s="180"/>
      <c r="D53" s="155"/>
      <c r="E53" s="6" t="s">
        <v>114</v>
      </c>
      <c r="F53" s="167"/>
      <c r="G53" s="167"/>
      <c r="H53" s="167"/>
      <c r="I53" s="167"/>
      <c r="J53" s="7">
        <v>25</v>
      </c>
      <c r="K53" s="200"/>
      <c r="L53" s="6" t="s">
        <v>114</v>
      </c>
      <c r="M53" s="167"/>
      <c r="N53" s="167"/>
      <c r="O53" s="167"/>
      <c r="P53" s="167"/>
      <c r="Q53" s="8">
        <f>VLOOKUP(L53,перечень!$B$3:$C$152,2,FALSE)</f>
        <v>230</v>
      </c>
      <c r="R53" s="200"/>
      <c r="S53" s="7">
        <f>$R$52*J53/$K$52</f>
        <v>25</v>
      </c>
      <c r="T53" s="9">
        <f t="shared" si="5"/>
        <v>5.75</v>
      </c>
      <c r="U53" s="203"/>
      <c r="V53" s="217"/>
      <c r="W53" s="209"/>
    </row>
    <row r="54" spans="1:23" s="27" customFormat="1" ht="15.75" thickBot="1" x14ac:dyDescent="0.3">
      <c r="A54" s="171"/>
      <c r="B54" s="186"/>
      <c r="C54" s="181"/>
      <c r="D54" s="156"/>
      <c r="E54" s="10"/>
      <c r="F54" s="168"/>
      <c r="G54" s="168"/>
      <c r="H54" s="168"/>
      <c r="I54" s="168"/>
      <c r="J54" s="11">
        <v>0</v>
      </c>
      <c r="K54" s="201"/>
      <c r="L54" s="10">
        <v>0</v>
      </c>
      <c r="M54" s="168"/>
      <c r="N54" s="168"/>
      <c r="O54" s="168"/>
      <c r="P54" s="168"/>
      <c r="Q54" s="12">
        <f>VLOOKUP(L54,перечень!$B$3:$C$152,2,FALSE)</f>
        <v>0</v>
      </c>
      <c r="R54" s="201"/>
      <c r="S54" s="11">
        <f>$R$52*J54/$K$52</f>
        <v>0</v>
      </c>
      <c r="T54" s="13">
        <f t="shared" si="5"/>
        <v>0</v>
      </c>
      <c r="U54" s="204"/>
      <c r="V54" s="217"/>
      <c r="W54" s="209"/>
    </row>
    <row r="55" spans="1:23" s="27" customFormat="1" ht="16.5" thickTop="1" thickBot="1" x14ac:dyDescent="0.3">
      <c r="A55" s="171"/>
      <c r="B55" s="186"/>
      <c r="C55" s="14" t="s">
        <v>204</v>
      </c>
      <c r="D55" s="31" t="s">
        <v>205</v>
      </c>
      <c r="E55" s="6" t="s">
        <v>125</v>
      </c>
      <c r="F55" s="42">
        <v>8.1</v>
      </c>
      <c r="G55" s="42">
        <v>3.4</v>
      </c>
      <c r="H55" s="42">
        <v>42.2</v>
      </c>
      <c r="I55" s="42">
        <f>(F55*4)+(G55*9)+(H55*4)</f>
        <v>231.8</v>
      </c>
      <c r="J55" s="16">
        <v>100</v>
      </c>
      <c r="K55" s="17">
        <v>100</v>
      </c>
      <c r="L55" s="15" t="str">
        <f t="shared" ref="L55:L56" si="16">E55</f>
        <v xml:space="preserve">хлеб ржной </v>
      </c>
      <c r="M55" s="109">
        <f>$R$55/$K$55*F55</f>
        <v>2.9159999999999999</v>
      </c>
      <c r="N55" s="42">
        <f>$R$55/$K$55*G55</f>
        <v>1.224</v>
      </c>
      <c r="O55" s="42">
        <f>$R$55/$K$55*H55</f>
        <v>15.192</v>
      </c>
      <c r="P55" s="42">
        <f>(M55*4)+(N55*9)+(O55*4)</f>
        <v>83.448000000000008</v>
      </c>
      <c r="Q55" s="18">
        <f>VLOOKUP(L55,перечень!$B$3:$C$152,2,FALSE)</f>
        <v>88</v>
      </c>
      <c r="R55" s="17">
        <v>36</v>
      </c>
      <c r="S55" s="16">
        <f>$R$55*J55/$K$55</f>
        <v>36</v>
      </c>
      <c r="T55" s="19">
        <f t="shared" si="5"/>
        <v>3.1679999999999997</v>
      </c>
      <c r="U55" s="43">
        <f>SUM(T55)</f>
        <v>3.1679999999999997</v>
      </c>
      <c r="V55" s="217"/>
      <c r="W55" s="209"/>
    </row>
    <row r="56" spans="1:23" s="27" customFormat="1" ht="16.5" thickTop="1" thickBot="1" x14ac:dyDescent="0.3">
      <c r="A56" s="171"/>
      <c r="B56" s="186"/>
      <c r="C56" s="14" t="s">
        <v>124</v>
      </c>
      <c r="D56" s="31" t="s">
        <v>205</v>
      </c>
      <c r="E56" s="15" t="s">
        <v>124</v>
      </c>
      <c r="F56" s="42">
        <v>6.6</v>
      </c>
      <c r="G56" s="42">
        <v>5.2</v>
      </c>
      <c r="H56" s="42">
        <v>39.799999999999997</v>
      </c>
      <c r="I56" s="42">
        <f>(F56*4)+(G56*9)+(H56*4)</f>
        <v>232.39999999999998</v>
      </c>
      <c r="J56" s="16">
        <v>100</v>
      </c>
      <c r="K56" s="17">
        <v>100</v>
      </c>
      <c r="L56" s="15" t="str">
        <f t="shared" si="16"/>
        <v>хлеб 1с</v>
      </c>
      <c r="M56" s="109">
        <f>$R$56/$K$56*F56</f>
        <v>3.3</v>
      </c>
      <c r="N56" s="42">
        <f>$R$56/$K$56*G56</f>
        <v>2.6</v>
      </c>
      <c r="O56" s="42">
        <f>$R$56/$K$56*H56</f>
        <v>19.899999999999999</v>
      </c>
      <c r="P56" s="42">
        <f>(M56*4)+(N56*9)+(O56*4)</f>
        <v>116.19999999999999</v>
      </c>
      <c r="Q56" s="18">
        <f>VLOOKUP(L56,перечень!$B$3:$C$152,2,FALSE)</f>
        <v>67.28</v>
      </c>
      <c r="R56" s="17">
        <v>50</v>
      </c>
      <c r="S56" s="16">
        <f>$R$56*J56/$K$56</f>
        <v>50</v>
      </c>
      <c r="T56" s="19">
        <f t="shared" si="5"/>
        <v>3.3640000000000003</v>
      </c>
      <c r="U56" s="43">
        <f>SUM(T56)</f>
        <v>3.3640000000000003</v>
      </c>
      <c r="V56" s="217"/>
      <c r="W56" s="209"/>
    </row>
    <row r="57" spans="1:23" s="27" customFormat="1" ht="15.75" thickTop="1" x14ac:dyDescent="0.25">
      <c r="A57" s="171"/>
      <c r="B57" s="186"/>
      <c r="C57" s="182" t="s">
        <v>338</v>
      </c>
      <c r="D57" s="221"/>
      <c r="E57" s="2" t="s">
        <v>147</v>
      </c>
      <c r="F57" s="166">
        <v>4.2</v>
      </c>
      <c r="G57" s="166">
        <v>1.6</v>
      </c>
      <c r="H57" s="166">
        <v>0.2</v>
      </c>
      <c r="I57" s="166">
        <v>0.2</v>
      </c>
      <c r="J57" s="3">
        <v>36.6</v>
      </c>
      <c r="K57" s="199">
        <v>20</v>
      </c>
      <c r="L57" s="2" t="s">
        <v>147</v>
      </c>
      <c r="M57" s="166">
        <f>$R$57/$K$57*F57</f>
        <v>4.2</v>
      </c>
      <c r="N57" s="166">
        <f>$R$57/$K$57*G57</f>
        <v>1.6</v>
      </c>
      <c r="O57" s="166">
        <f>$R$57/$K$57*H57</f>
        <v>0.2</v>
      </c>
      <c r="P57" s="166">
        <f>(M57*4)+(N57*9)+(O57*4)</f>
        <v>32</v>
      </c>
      <c r="Q57" s="4">
        <f>VLOOKUP(L57,перечень!$B$3:$C$152,2,FALSE)</f>
        <v>244</v>
      </c>
      <c r="R57" s="199">
        <v>20</v>
      </c>
      <c r="S57" s="3">
        <f>$R$57*J57/$K$57</f>
        <v>36.6</v>
      </c>
      <c r="T57" s="5">
        <f t="shared" si="5"/>
        <v>8.9304000000000006</v>
      </c>
      <c r="U57" s="202">
        <f>SUM(T57:T59)</f>
        <v>8.9304000000000006</v>
      </c>
      <c r="V57" s="217"/>
      <c r="W57" s="209"/>
    </row>
    <row r="58" spans="1:23" s="27" customFormat="1" x14ac:dyDescent="0.25">
      <c r="A58" s="171"/>
      <c r="B58" s="186"/>
      <c r="C58" s="183"/>
      <c r="D58" s="222"/>
      <c r="E58" s="6"/>
      <c r="F58" s="167"/>
      <c r="G58" s="167"/>
      <c r="H58" s="167"/>
      <c r="I58" s="167"/>
      <c r="J58" s="7">
        <v>10</v>
      </c>
      <c r="K58" s="200"/>
      <c r="L58" s="6">
        <v>0</v>
      </c>
      <c r="M58" s="167"/>
      <c r="N58" s="167"/>
      <c r="O58" s="167"/>
      <c r="P58" s="167"/>
      <c r="Q58" s="8">
        <f>VLOOKUP(L58,перечень!$B$3:$C$152,2,FALSE)</f>
        <v>0</v>
      </c>
      <c r="R58" s="200"/>
      <c r="S58" s="7">
        <f>$R$57*J58/$K$57</f>
        <v>10</v>
      </c>
      <c r="T58" s="9">
        <f t="shared" si="5"/>
        <v>0</v>
      </c>
      <c r="U58" s="203"/>
      <c r="V58" s="217"/>
      <c r="W58" s="209"/>
    </row>
    <row r="59" spans="1:23" s="27" customFormat="1" ht="15.75" thickBot="1" x14ac:dyDescent="0.3">
      <c r="A59" s="171"/>
      <c r="B59" s="187"/>
      <c r="C59" s="184"/>
      <c r="D59" s="223"/>
      <c r="E59" s="10"/>
      <c r="F59" s="168"/>
      <c r="G59" s="168"/>
      <c r="H59" s="168"/>
      <c r="I59" s="168"/>
      <c r="J59" s="11">
        <v>10</v>
      </c>
      <c r="K59" s="201"/>
      <c r="L59" s="10">
        <v>0</v>
      </c>
      <c r="M59" s="168"/>
      <c r="N59" s="168"/>
      <c r="O59" s="168"/>
      <c r="P59" s="168"/>
      <c r="Q59" s="12">
        <f>VLOOKUP(L59,перечень!$B$3:$C$152,2,FALSE)</f>
        <v>0</v>
      </c>
      <c r="R59" s="201"/>
      <c r="S59" s="11">
        <f>$R$57*J59/$K$57</f>
        <v>10</v>
      </c>
      <c r="T59" s="13">
        <f t="shared" si="5"/>
        <v>0</v>
      </c>
      <c r="U59" s="204"/>
      <c r="V59" s="214"/>
      <c r="W59" s="210"/>
    </row>
    <row r="60" spans="1:23" s="27" customFormat="1" ht="15.75" thickTop="1" x14ac:dyDescent="0.25">
      <c r="A60" s="171"/>
      <c r="B60" s="188" t="s">
        <v>82</v>
      </c>
      <c r="C60" s="182" t="s">
        <v>3</v>
      </c>
      <c r="D60" s="28"/>
      <c r="E60" s="2"/>
      <c r="F60" s="166">
        <v>0</v>
      </c>
      <c r="G60" s="166">
        <v>0</v>
      </c>
      <c r="H60" s="166">
        <v>0</v>
      </c>
      <c r="I60" s="166">
        <f>(F60*4)+(G60*9)+(H60*4)</f>
        <v>0</v>
      </c>
      <c r="J60" s="3">
        <v>0</v>
      </c>
      <c r="K60" s="161">
        <v>60</v>
      </c>
      <c r="L60" s="79">
        <f t="shared" si="3"/>
        <v>0</v>
      </c>
      <c r="M60" s="166">
        <f>$R$60/$K$60*F60</f>
        <v>0</v>
      </c>
      <c r="N60" s="166">
        <f>$R$60/$K$60*G60</f>
        <v>0</v>
      </c>
      <c r="O60" s="166">
        <f>$R$60/$K$60*H60</f>
        <v>0</v>
      </c>
      <c r="P60" s="166">
        <f>(M60*4)+(N60*9)+(O60*4)</f>
        <v>0</v>
      </c>
      <c r="Q60" s="4">
        <f>VLOOKUP(L60,перечень!$B$3:$C$152,2,FALSE)</f>
        <v>0</v>
      </c>
      <c r="R60" s="161"/>
      <c r="S60" s="3">
        <f t="shared" ref="S60:S65" si="17">$R$60*J60/$K$60</f>
        <v>0</v>
      </c>
      <c r="T60" s="5">
        <f t="shared" si="5"/>
        <v>0</v>
      </c>
      <c r="U60" s="202">
        <f>SUM(T60:T65)</f>
        <v>0</v>
      </c>
      <c r="V60" s="213">
        <f>SUM(U60:U76)</f>
        <v>0</v>
      </c>
      <c r="W60" s="208">
        <f>SUM(P60:P76)</f>
        <v>0</v>
      </c>
    </row>
    <row r="61" spans="1:23" s="27" customFormat="1" x14ac:dyDescent="0.25">
      <c r="A61" s="171"/>
      <c r="B61" s="251"/>
      <c r="C61" s="183"/>
      <c r="D61" s="29"/>
      <c r="E61" s="6"/>
      <c r="F61" s="167"/>
      <c r="G61" s="167"/>
      <c r="H61" s="167"/>
      <c r="I61" s="167"/>
      <c r="J61" s="7">
        <v>0</v>
      </c>
      <c r="K61" s="162"/>
      <c r="L61" s="6">
        <f t="shared" si="3"/>
        <v>0</v>
      </c>
      <c r="M61" s="167"/>
      <c r="N61" s="167"/>
      <c r="O61" s="167"/>
      <c r="P61" s="167"/>
      <c r="Q61" s="8">
        <f>VLOOKUP(L61,перечень!$B$3:$C$152,2,FALSE)</f>
        <v>0</v>
      </c>
      <c r="R61" s="162"/>
      <c r="S61" s="7">
        <f t="shared" si="17"/>
        <v>0</v>
      </c>
      <c r="T61" s="9">
        <f t="shared" si="5"/>
        <v>0</v>
      </c>
      <c r="U61" s="203"/>
      <c r="V61" s="217"/>
      <c r="W61" s="209"/>
    </row>
    <row r="62" spans="1:23" s="27" customFormat="1" x14ac:dyDescent="0.25">
      <c r="A62" s="171"/>
      <c r="B62" s="251"/>
      <c r="C62" s="183"/>
      <c r="D62" s="29"/>
      <c r="E62" s="6"/>
      <c r="F62" s="167"/>
      <c r="G62" s="167"/>
      <c r="H62" s="167"/>
      <c r="I62" s="167"/>
      <c r="J62" s="7">
        <v>0</v>
      </c>
      <c r="K62" s="162"/>
      <c r="L62" s="6">
        <f t="shared" si="3"/>
        <v>0</v>
      </c>
      <c r="M62" s="167"/>
      <c r="N62" s="167"/>
      <c r="O62" s="167"/>
      <c r="P62" s="167"/>
      <c r="Q62" s="8">
        <f>VLOOKUP(L62,перечень!$B$3:$C$152,2,FALSE)</f>
        <v>0</v>
      </c>
      <c r="R62" s="162"/>
      <c r="S62" s="7">
        <f t="shared" si="17"/>
        <v>0</v>
      </c>
      <c r="T62" s="9">
        <f t="shared" si="5"/>
        <v>0</v>
      </c>
      <c r="U62" s="203"/>
      <c r="V62" s="217"/>
      <c r="W62" s="209"/>
    </row>
    <row r="63" spans="1:23" s="27" customFormat="1" x14ac:dyDescent="0.25">
      <c r="A63" s="171"/>
      <c r="B63" s="251"/>
      <c r="C63" s="183"/>
      <c r="D63" s="29"/>
      <c r="E63" s="6"/>
      <c r="F63" s="167"/>
      <c r="G63" s="167"/>
      <c r="H63" s="167"/>
      <c r="I63" s="167"/>
      <c r="J63" s="7">
        <v>0</v>
      </c>
      <c r="K63" s="162"/>
      <c r="L63" s="6">
        <f t="shared" si="3"/>
        <v>0</v>
      </c>
      <c r="M63" s="167"/>
      <c r="N63" s="167"/>
      <c r="O63" s="167"/>
      <c r="P63" s="167"/>
      <c r="Q63" s="8">
        <f>VLOOKUP(L63,перечень!$B$3:$C$152,2,FALSE)</f>
        <v>0</v>
      </c>
      <c r="R63" s="162"/>
      <c r="S63" s="7">
        <f t="shared" si="17"/>
        <v>0</v>
      </c>
      <c r="T63" s="9">
        <f t="shared" si="5"/>
        <v>0</v>
      </c>
      <c r="U63" s="203"/>
      <c r="V63" s="217"/>
      <c r="W63" s="209"/>
    </row>
    <row r="64" spans="1:23" s="27" customFormat="1" x14ac:dyDescent="0.25">
      <c r="A64" s="171"/>
      <c r="B64" s="251"/>
      <c r="C64" s="183"/>
      <c r="D64" s="29"/>
      <c r="E64" s="6"/>
      <c r="F64" s="167"/>
      <c r="G64" s="167"/>
      <c r="H64" s="167"/>
      <c r="I64" s="167"/>
      <c r="J64" s="7">
        <v>0</v>
      </c>
      <c r="K64" s="162"/>
      <c r="L64" s="6">
        <f t="shared" si="3"/>
        <v>0</v>
      </c>
      <c r="M64" s="167"/>
      <c r="N64" s="167"/>
      <c r="O64" s="167"/>
      <c r="P64" s="167"/>
      <c r="Q64" s="8">
        <f>VLOOKUP(L64,перечень!$B$3:$C$152,2,FALSE)</f>
        <v>0</v>
      </c>
      <c r="R64" s="162"/>
      <c r="S64" s="7">
        <f t="shared" si="17"/>
        <v>0</v>
      </c>
      <c r="T64" s="9">
        <f t="shared" si="5"/>
        <v>0</v>
      </c>
      <c r="U64" s="203"/>
      <c r="V64" s="217"/>
      <c r="W64" s="209"/>
    </row>
    <row r="65" spans="1:23" s="27" customFormat="1" ht="15.75" thickBot="1" x14ac:dyDescent="0.3">
      <c r="A65" s="171"/>
      <c r="B65" s="251"/>
      <c r="C65" s="184"/>
      <c r="D65" s="30"/>
      <c r="E65" s="10"/>
      <c r="F65" s="168"/>
      <c r="G65" s="168"/>
      <c r="H65" s="168"/>
      <c r="I65" s="168"/>
      <c r="J65" s="11">
        <v>0</v>
      </c>
      <c r="K65" s="163"/>
      <c r="L65" s="10">
        <f t="shared" si="3"/>
        <v>0</v>
      </c>
      <c r="M65" s="168"/>
      <c r="N65" s="168"/>
      <c r="O65" s="168"/>
      <c r="P65" s="168"/>
      <c r="Q65" s="12">
        <f>VLOOKUP(L65,перечень!$B$3:$C$152,2,FALSE)</f>
        <v>0</v>
      </c>
      <c r="R65" s="163"/>
      <c r="S65" s="11">
        <f t="shared" si="17"/>
        <v>0</v>
      </c>
      <c r="T65" s="13">
        <f t="shared" si="5"/>
        <v>0</v>
      </c>
      <c r="U65" s="204"/>
      <c r="V65" s="217"/>
      <c r="W65" s="209"/>
    </row>
    <row r="66" spans="1:23" s="27" customFormat="1" ht="15.75" thickTop="1" x14ac:dyDescent="0.25">
      <c r="A66" s="171"/>
      <c r="B66" s="251"/>
      <c r="C66" s="182" t="s">
        <v>4</v>
      </c>
      <c r="D66" s="28"/>
      <c r="E66" s="2"/>
      <c r="F66" s="166"/>
      <c r="G66" s="166"/>
      <c r="H66" s="166"/>
      <c r="I66" s="166">
        <f t="shared" ref="I66:I93" si="18">(F66*4)+(G66*9)+(H66*4)</f>
        <v>0</v>
      </c>
      <c r="J66" s="3">
        <v>0</v>
      </c>
      <c r="K66" s="161">
        <v>60</v>
      </c>
      <c r="L66" s="79">
        <f t="shared" si="3"/>
        <v>0</v>
      </c>
      <c r="M66" s="166">
        <f>$R$66/$K$66*F66</f>
        <v>0</v>
      </c>
      <c r="N66" s="166">
        <f>$R$66/$K$66*G66</f>
        <v>0</v>
      </c>
      <c r="O66" s="166">
        <f>$R$66/$K$66*H66</f>
        <v>0</v>
      </c>
      <c r="P66" s="166">
        <f t="shared" ref="P66" si="19">(M66*4)+(N66*9)+(O66*4)</f>
        <v>0</v>
      </c>
      <c r="Q66" s="4">
        <f>VLOOKUP(L66,перечень!$B$3:$C$152,2,FALSE)</f>
        <v>0</v>
      </c>
      <c r="R66" s="161"/>
      <c r="S66" s="3">
        <f t="shared" ref="S66:S71" si="20">$R$66*J66/$K$66</f>
        <v>0</v>
      </c>
      <c r="T66" s="5">
        <f t="shared" si="5"/>
        <v>0</v>
      </c>
      <c r="U66" s="202">
        <f>SUM(T66:T71)</f>
        <v>0</v>
      </c>
      <c r="V66" s="217"/>
      <c r="W66" s="209"/>
    </row>
    <row r="67" spans="1:23" s="27" customFormat="1" x14ac:dyDescent="0.25">
      <c r="A67" s="171"/>
      <c r="B67" s="251"/>
      <c r="C67" s="183"/>
      <c r="D67" s="29"/>
      <c r="E67" s="6"/>
      <c r="F67" s="167"/>
      <c r="G67" s="167"/>
      <c r="H67" s="167"/>
      <c r="I67" s="167"/>
      <c r="J67" s="7">
        <v>0</v>
      </c>
      <c r="K67" s="162"/>
      <c r="L67" s="6">
        <f t="shared" si="3"/>
        <v>0</v>
      </c>
      <c r="M67" s="167"/>
      <c r="N67" s="167"/>
      <c r="O67" s="167"/>
      <c r="P67" s="167"/>
      <c r="Q67" s="8">
        <f>VLOOKUP(L67,перечень!$B$3:$C$152,2,FALSE)</f>
        <v>0</v>
      </c>
      <c r="R67" s="162"/>
      <c r="S67" s="7">
        <f t="shared" si="20"/>
        <v>0</v>
      </c>
      <c r="T67" s="9">
        <f t="shared" si="5"/>
        <v>0</v>
      </c>
      <c r="U67" s="203"/>
      <c r="V67" s="217"/>
      <c r="W67" s="209"/>
    </row>
    <row r="68" spans="1:23" s="27" customFormat="1" x14ac:dyDescent="0.25">
      <c r="A68" s="171"/>
      <c r="B68" s="251"/>
      <c r="C68" s="183"/>
      <c r="D68" s="29"/>
      <c r="E68" s="6"/>
      <c r="F68" s="167"/>
      <c r="G68" s="167"/>
      <c r="H68" s="167"/>
      <c r="I68" s="167"/>
      <c r="J68" s="7">
        <v>0</v>
      </c>
      <c r="K68" s="162"/>
      <c r="L68" s="6">
        <f t="shared" si="3"/>
        <v>0</v>
      </c>
      <c r="M68" s="167"/>
      <c r="N68" s="167"/>
      <c r="O68" s="167"/>
      <c r="P68" s="167"/>
      <c r="Q68" s="8">
        <f>VLOOKUP(L68,перечень!$B$3:$C$152,2,FALSE)</f>
        <v>0</v>
      </c>
      <c r="R68" s="162"/>
      <c r="S68" s="7">
        <f t="shared" si="20"/>
        <v>0</v>
      </c>
      <c r="T68" s="9">
        <f t="shared" si="5"/>
        <v>0</v>
      </c>
      <c r="U68" s="203"/>
      <c r="V68" s="217"/>
      <c r="W68" s="209"/>
    </row>
    <row r="69" spans="1:23" s="27" customFormat="1" x14ac:dyDescent="0.25">
      <c r="A69" s="171"/>
      <c r="B69" s="251"/>
      <c r="C69" s="183"/>
      <c r="D69" s="29"/>
      <c r="E69" s="6"/>
      <c r="F69" s="167"/>
      <c r="G69" s="167"/>
      <c r="H69" s="167"/>
      <c r="I69" s="167"/>
      <c r="J69" s="7">
        <v>0</v>
      </c>
      <c r="K69" s="162"/>
      <c r="L69" s="6">
        <f t="shared" si="3"/>
        <v>0</v>
      </c>
      <c r="M69" s="167"/>
      <c r="N69" s="167"/>
      <c r="O69" s="167"/>
      <c r="P69" s="167"/>
      <c r="Q69" s="8">
        <f>VLOOKUP(L69,перечень!$B$3:$C$152,2,FALSE)</f>
        <v>0</v>
      </c>
      <c r="R69" s="162"/>
      <c r="S69" s="7">
        <f t="shared" si="20"/>
        <v>0</v>
      </c>
      <c r="T69" s="9">
        <f t="shared" si="5"/>
        <v>0</v>
      </c>
      <c r="U69" s="203"/>
      <c r="V69" s="217"/>
      <c r="W69" s="209"/>
    </row>
    <row r="70" spans="1:23" s="27" customFormat="1" x14ac:dyDescent="0.25">
      <c r="A70" s="171"/>
      <c r="B70" s="251"/>
      <c r="C70" s="183"/>
      <c r="D70" s="29"/>
      <c r="E70" s="6"/>
      <c r="F70" s="167"/>
      <c r="G70" s="167"/>
      <c r="H70" s="167"/>
      <c r="I70" s="167"/>
      <c r="J70" s="7">
        <v>0</v>
      </c>
      <c r="K70" s="162"/>
      <c r="L70" s="6">
        <f t="shared" si="3"/>
        <v>0</v>
      </c>
      <c r="M70" s="167"/>
      <c r="N70" s="167"/>
      <c r="O70" s="167"/>
      <c r="P70" s="167"/>
      <c r="Q70" s="8">
        <f>VLOOKUP(L70,перечень!$B$3:$C$152,2,FALSE)</f>
        <v>0</v>
      </c>
      <c r="R70" s="162"/>
      <c r="S70" s="7">
        <f t="shared" si="20"/>
        <v>0</v>
      </c>
      <c r="T70" s="9">
        <f t="shared" si="5"/>
        <v>0</v>
      </c>
      <c r="U70" s="203"/>
      <c r="V70" s="217"/>
      <c r="W70" s="209"/>
    </row>
    <row r="71" spans="1:23" s="27" customFormat="1" ht="15.75" thickBot="1" x14ac:dyDescent="0.3">
      <c r="A71" s="171"/>
      <c r="B71" s="251"/>
      <c r="C71" s="184"/>
      <c r="D71" s="30"/>
      <c r="E71" s="10"/>
      <c r="F71" s="168"/>
      <c r="G71" s="168"/>
      <c r="H71" s="168"/>
      <c r="I71" s="168"/>
      <c r="J71" s="11">
        <v>0</v>
      </c>
      <c r="K71" s="163"/>
      <c r="L71" s="10">
        <f t="shared" si="3"/>
        <v>0</v>
      </c>
      <c r="M71" s="168"/>
      <c r="N71" s="168"/>
      <c r="O71" s="168"/>
      <c r="P71" s="168"/>
      <c r="Q71" s="12">
        <f>VLOOKUP(L71,перечень!$B$3:$C$152,2,FALSE)</f>
        <v>0</v>
      </c>
      <c r="R71" s="163"/>
      <c r="S71" s="11">
        <f t="shared" si="20"/>
        <v>0</v>
      </c>
      <c r="T71" s="13">
        <f t="shared" si="5"/>
        <v>0</v>
      </c>
      <c r="U71" s="204"/>
      <c r="V71" s="217"/>
      <c r="W71" s="209"/>
    </row>
    <row r="72" spans="1:23" s="27" customFormat="1" ht="15.75" thickTop="1" x14ac:dyDescent="0.25">
      <c r="A72" s="171"/>
      <c r="B72" s="251"/>
      <c r="C72" s="264" t="s">
        <v>5</v>
      </c>
      <c r="D72" s="32"/>
      <c r="E72" s="2"/>
      <c r="F72" s="166"/>
      <c r="G72" s="166"/>
      <c r="H72" s="166"/>
      <c r="I72" s="166">
        <f t="shared" si="18"/>
        <v>0</v>
      </c>
      <c r="J72" s="3">
        <v>0</v>
      </c>
      <c r="K72" s="199">
        <v>30</v>
      </c>
      <c r="L72" s="79">
        <f t="shared" ref="L72:L93" si="21">E72</f>
        <v>0</v>
      </c>
      <c r="M72" s="166">
        <f>$R$72/$K$72*F72</f>
        <v>0</v>
      </c>
      <c r="N72" s="166">
        <f>$R$72/$K$72*G72</f>
        <v>0</v>
      </c>
      <c r="O72" s="166">
        <f>$R$72/$K$72*H72</f>
        <v>0</v>
      </c>
      <c r="P72" s="166">
        <f t="shared" ref="P72" si="22">(M72*4)+(N72*9)+(O72*4)</f>
        <v>0</v>
      </c>
      <c r="Q72" s="4">
        <f>VLOOKUP(L72,перечень!$B$3:$C$152,2,FALSE)</f>
        <v>0</v>
      </c>
      <c r="R72" s="199"/>
      <c r="S72" s="3">
        <f>$R$72*J72/$K$72</f>
        <v>0</v>
      </c>
      <c r="T72" s="5">
        <f t="shared" si="5"/>
        <v>0</v>
      </c>
      <c r="U72" s="202">
        <f>SUM(T72:T74)</f>
        <v>0</v>
      </c>
      <c r="V72" s="217"/>
      <c r="W72" s="209"/>
    </row>
    <row r="73" spans="1:23" s="27" customFormat="1" x14ac:dyDescent="0.25">
      <c r="A73" s="171"/>
      <c r="B73" s="251"/>
      <c r="C73" s="265"/>
      <c r="D73" s="33"/>
      <c r="E73" s="6"/>
      <c r="F73" s="167"/>
      <c r="G73" s="167"/>
      <c r="H73" s="167"/>
      <c r="I73" s="167"/>
      <c r="J73" s="7">
        <v>0</v>
      </c>
      <c r="K73" s="200"/>
      <c r="L73" s="6">
        <f t="shared" si="21"/>
        <v>0</v>
      </c>
      <c r="M73" s="167"/>
      <c r="N73" s="167"/>
      <c r="O73" s="167"/>
      <c r="P73" s="167"/>
      <c r="Q73" s="8">
        <f>VLOOKUP(L73,перечень!$B$3:$C$152,2,FALSE)</f>
        <v>0</v>
      </c>
      <c r="R73" s="200"/>
      <c r="S73" s="7">
        <f>$R$72*J73/$K$72</f>
        <v>0</v>
      </c>
      <c r="T73" s="9">
        <f t="shared" si="5"/>
        <v>0</v>
      </c>
      <c r="U73" s="203"/>
      <c r="V73" s="217"/>
      <c r="W73" s="209"/>
    </row>
    <row r="74" spans="1:23" s="27" customFormat="1" ht="15.75" thickBot="1" x14ac:dyDescent="0.3">
      <c r="A74" s="171"/>
      <c r="B74" s="251"/>
      <c r="C74" s="266"/>
      <c r="D74" s="34"/>
      <c r="E74" s="10"/>
      <c r="F74" s="168"/>
      <c r="G74" s="168"/>
      <c r="H74" s="168"/>
      <c r="I74" s="168"/>
      <c r="J74" s="11">
        <v>0</v>
      </c>
      <c r="K74" s="201"/>
      <c r="L74" s="51">
        <f t="shared" si="21"/>
        <v>0</v>
      </c>
      <c r="M74" s="168"/>
      <c r="N74" s="168"/>
      <c r="O74" s="168"/>
      <c r="P74" s="168"/>
      <c r="Q74" s="12">
        <f>VLOOKUP(L74,перечень!$B$3:$C$152,2,FALSE)</f>
        <v>0</v>
      </c>
      <c r="R74" s="201"/>
      <c r="S74" s="11">
        <f>$R$72*J74/$K$72</f>
        <v>0</v>
      </c>
      <c r="T74" s="13">
        <f t="shared" si="5"/>
        <v>0</v>
      </c>
      <c r="U74" s="204"/>
      <c r="V74" s="217"/>
      <c r="W74" s="209"/>
    </row>
    <row r="75" spans="1:23" s="27" customFormat="1" ht="16.5" thickTop="1" thickBot="1" x14ac:dyDescent="0.3">
      <c r="A75" s="171"/>
      <c r="B75" s="251"/>
      <c r="C75" s="14" t="s">
        <v>6</v>
      </c>
      <c r="D75" s="31"/>
      <c r="E75" s="15"/>
      <c r="F75" s="42"/>
      <c r="G75" s="42"/>
      <c r="H75" s="42"/>
      <c r="I75" s="42">
        <f>(F75*4)+(G75*9)+(H75*4)</f>
        <v>0</v>
      </c>
      <c r="J75" s="16">
        <v>0</v>
      </c>
      <c r="K75" s="17">
        <v>10</v>
      </c>
      <c r="L75" s="15">
        <f t="shared" si="21"/>
        <v>0</v>
      </c>
      <c r="M75" s="42">
        <f>$R$75/$K$75*F75</f>
        <v>0</v>
      </c>
      <c r="N75" s="42">
        <f>$R$75/$K$75*G75</f>
        <v>0</v>
      </c>
      <c r="O75" s="42">
        <f>$R$75/$K$75*H75</f>
        <v>0</v>
      </c>
      <c r="P75" s="42">
        <f>(M75*4)+(N75*9)+(O75*4)</f>
        <v>0</v>
      </c>
      <c r="Q75" s="18">
        <f>VLOOKUP(L75,перечень!$B$3:$C$152,2,FALSE)</f>
        <v>0</v>
      </c>
      <c r="R75" s="17"/>
      <c r="S75" s="16">
        <f>$R$75*J75/$K$75</f>
        <v>0</v>
      </c>
      <c r="T75" s="19">
        <f t="shared" si="5"/>
        <v>0</v>
      </c>
      <c r="U75" s="43">
        <f>SUM(T75)</f>
        <v>0</v>
      </c>
      <c r="V75" s="217"/>
      <c r="W75" s="209"/>
    </row>
    <row r="76" spans="1:23" s="27" customFormat="1" ht="16.5" thickTop="1" thickBot="1" x14ac:dyDescent="0.3">
      <c r="A76" s="171"/>
      <c r="B76" s="189"/>
      <c r="C76" s="14" t="s">
        <v>78</v>
      </c>
      <c r="D76" s="31"/>
      <c r="E76" s="15"/>
      <c r="F76" s="42"/>
      <c r="G76" s="42"/>
      <c r="H76" s="42"/>
      <c r="I76" s="42">
        <f>(F76*4)+(G76*9)+(H76*4)</f>
        <v>0</v>
      </c>
      <c r="J76" s="16">
        <v>0</v>
      </c>
      <c r="K76" s="17">
        <v>10</v>
      </c>
      <c r="L76" s="15">
        <f t="shared" si="21"/>
        <v>0</v>
      </c>
      <c r="M76" s="42">
        <f>$R$76/$K$76*F76</f>
        <v>0</v>
      </c>
      <c r="N76" s="42">
        <f>$R$76/$K$76*G76</f>
        <v>0</v>
      </c>
      <c r="O76" s="42">
        <f>$R$76/$K$76*H76</f>
        <v>0</v>
      </c>
      <c r="P76" s="42">
        <f>(M76*4)+(N76*9)+(O76*4)</f>
        <v>0</v>
      </c>
      <c r="Q76" s="18">
        <f>VLOOKUP(L76,перечень!$B$3:$C$152,2,FALSE)</f>
        <v>0</v>
      </c>
      <c r="R76" s="17"/>
      <c r="S76" s="16">
        <f>$R$76*J76/$K$76</f>
        <v>0</v>
      </c>
      <c r="T76" s="19">
        <f t="shared" si="5"/>
        <v>0</v>
      </c>
      <c r="U76" s="43">
        <f>SUM(T76)</f>
        <v>0</v>
      </c>
      <c r="V76" s="214"/>
      <c r="W76" s="210"/>
    </row>
    <row r="77" spans="1:23" s="27" customFormat="1" ht="15.75" thickTop="1" x14ac:dyDescent="0.25">
      <c r="A77" s="171"/>
      <c r="B77" s="185" t="s">
        <v>83</v>
      </c>
      <c r="C77" s="182" t="s">
        <v>3</v>
      </c>
      <c r="D77" s="28"/>
      <c r="E77" s="2"/>
      <c r="F77" s="166"/>
      <c r="G77" s="166"/>
      <c r="H77" s="166"/>
      <c r="I77" s="166">
        <f t="shared" si="18"/>
        <v>0</v>
      </c>
      <c r="J77" s="3">
        <v>0</v>
      </c>
      <c r="K77" s="161">
        <v>60</v>
      </c>
      <c r="L77" s="79">
        <f t="shared" si="21"/>
        <v>0</v>
      </c>
      <c r="M77" s="166">
        <f>$R$77/$K$77*F77</f>
        <v>0</v>
      </c>
      <c r="N77" s="166">
        <f>$R$77/$K$77*G77</f>
        <v>0</v>
      </c>
      <c r="O77" s="166">
        <f>$R$77/$K$77*H77</f>
        <v>0</v>
      </c>
      <c r="P77" s="166">
        <f t="shared" ref="P77" si="23">(M77*4)+(N77*9)+(O77*4)</f>
        <v>0</v>
      </c>
      <c r="Q77" s="4">
        <f>VLOOKUP(L77,перечень!$B$3:$C$152,2,FALSE)</f>
        <v>0</v>
      </c>
      <c r="R77" s="161"/>
      <c r="S77" s="3">
        <f t="shared" ref="S77:S82" si="24">$R$77*J77/$K$77</f>
        <v>0</v>
      </c>
      <c r="T77" s="5">
        <f t="shared" si="5"/>
        <v>0</v>
      </c>
      <c r="U77" s="202">
        <f>SUM(T77:T82)</f>
        <v>0</v>
      </c>
      <c r="V77" s="213">
        <f>SUM(U77:U93)</f>
        <v>0</v>
      </c>
      <c r="W77" s="208">
        <f>SUM(P77:P93)</f>
        <v>0</v>
      </c>
    </row>
    <row r="78" spans="1:23" s="27" customFormat="1" x14ac:dyDescent="0.25">
      <c r="A78" s="171"/>
      <c r="B78" s="186"/>
      <c r="C78" s="183"/>
      <c r="D78" s="29"/>
      <c r="E78" s="6"/>
      <c r="F78" s="167"/>
      <c r="G78" s="167"/>
      <c r="H78" s="167"/>
      <c r="I78" s="167"/>
      <c r="J78" s="7">
        <v>0</v>
      </c>
      <c r="K78" s="162"/>
      <c r="L78" s="6">
        <f t="shared" si="21"/>
        <v>0</v>
      </c>
      <c r="M78" s="167"/>
      <c r="N78" s="167"/>
      <c r="O78" s="167"/>
      <c r="P78" s="167"/>
      <c r="Q78" s="8">
        <f>VLOOKUP(L78,перечень!$B$3:$C$152,2,FALSE)</f>
        <v>0</v>
      </c>
      <c r="R78" s="162"/>
      <c r="S78" s="7">
        <f t="shared" si="24"/>
        <v>0</v>
      </c>
      <c r="T78" s="9">
        <f t="shared" si="5"/>
        <v>0</v>
      </c>
      <c r="U78" s="203"/>
      <c r="V78" s="217"/>
      <c r="W78" s="209"/>
    </row>
    <row r="79" spans="1:23" s="27" customFormat="1" x14ac:dyDescent="0.25">
      <c r="A79" s="171"/>
      <c r="B79" s="186"/>
      <c r="C79" s="183"/>
      <c r="D79" s="29"/>
      <c r="E79" s="6"/>
      <c r="F79" s="167"/>
      <c r="G79" s="167"/>
      <c r="H79" s="167"/>
      <c r="I79" s="167"/>
      <c r="J79" s="7">
        <v>0</v>
      </c>
      <c r="K79" s="162"/>
      <c r="L79" s="6">
        <f t="shared" si="21"/>
        <v>0</v>
      </c>
      <c r="M79" s="167"/>
      <c r="N79" s="167"/>
      <c r="O79" s="167"/>
      <c r="P79" s="167"/>
      <c r="Q79" s="8">
        <f>VLOOKUP(L79,перечень!$B$3:$C$152,2,FALSE)</f>
        <v>0</v>
      </c>
      <c r="R79" s="162"/>
      <c r="S79" s="7">
        <f t="shared" si="24"/>
        <v>0</v>
      </c>
      <c r="T79" s="9">
        <f t="shared" si="5"/>
        <v>0</v>
      </c>
      <c r="U79" s="203"/>
      <c r="V79" s="217"/>
      <c r="W79" s="209"/>
    </row>
    <row r="80" spans="1:23" s="27" customFormat="1" x14ac:dyDescent="0.25">
      <c r="A80" s="171"/>
      <c r="B80" s="186"/>
      <c r="C80" s="183"/>
      <c r="D80" s="29"/>
      <c r="E80" s="6"/>
      <c r="F80" s="167"/>
      <c r="G80" s="167"/>
      <c r="H80" s="167"/>
      <c r="I80" s="167"/>
      <c r="J80" s="7">
        <v>0</v>
      </c>
      <c r="K80" s="162"/>
      <c r="L80" s="6">
        <f t="shared" si="21"/>
        <v>0</v>
      </c>
      <c r="M80" s="167"/>
      <c r="N80" s="167"/>
      <c r="O80" s="167"/>
      <c r="P80" s="167"/>
      <c r="Q80" s="8">
        <f>VLOOKUP(L80,перечень!$B$3:$C$152,2,FALSE)</f>
        <v>0</v>
      </c>
      <c r="R80" s="162"/>
      <c r="S80" s="7">
        <f t="shared" si="24"/>
        <v>0</v>
      </c>
      <c r="T80" s="9">
        <f t="shared" si="5"/>
        <v>0</v>
      </c>
      <c r="U80" s="203"/>
      <c r="V80" s="217"/>
      <c r="W80" s="209"/>
    </row>
    <row r="81" spans="1:23" s="27" customFormat="1" x14ac:dyDescent="0.25">
      <c r="A81" s="171"/>
      <c r="B81" s="186"/>
      <c r="C81" s="183"/>
      <c r="D81" s="29"/>
      <c r="E81" s="6"/>
      <c r="F81" s="167"/>
      <c r="G81" s="167"/>
      <c r="H81" s="167"/>
      <c r="I81" s="167"/>
      <c r="J81" s="7">
        <v>0</v>
      </c>
      <c r="K81" s="162"/>
      <c r="L81" s="6">
        <f t="shared" si="21"/>
        <v>0</v>
      </c>
      <c r="M81" s="167"/>
      <c r="N81" s="167"/>
      <c r="O81" s="167"/>
      <c r="P81" s="167"/>
      <c r="Q81" s="8">
        <f>VLOOKUP(L81,перечень!$B$3:$C$152,2,FALSE)</f>
        <v>0</v>
      </c>
      <c r="R81" s="162"/>
      <c r="S81" s="7">
        <f t="shared" si="24"/>
        <v>0</v>
      </c>
      <c r="T81" s="9">
        <f t="shared" si="5"/>
        <v>0</v>
      </c>
      <c r="U81" s="203"/>
      <c r="V81" s="217"/>
      <c r="W81" s="209"/>
    </row>
    <row r="82" spans="1:23" s="27" customFormat="1" ht="15.75" thickBot="1" x14ac:dyDescent="0.3">
      <c r="A82" s="171"/>
      <c r="B82" s="186"/>
      <c r="C82" s="184"/>
      <c r="D82" s="30"/>
      <c r="E82" s="10"/>
      <c r="F82" s="168"/>
      <c r="G82" s="168"/>
      <c r="H82" s="168"/>
      <c r="I82" s="168"/>
      <c r="J82" s="11">
        <v>0</v>
      </c>
      <c r="K82" s="163"/>
      <c r="L82" s="10">
        <f t="shared" si="21"/>
        <v>0</v>
      </c>
      <c r="M82" s="168"/>
      <c r="N82" s="168"/>
      <c r="O82" s="168"/>
      <c r="P82" s="168"/>
      <c r="Q82" s="12">
        <f>VLOOKUP(L82,перечень!$B$3:$C$152,2,FALSE)</f>
        <v>0</v>
      </c>
      <c r="R82" s="163"/>
      <c r="S82" s="11">
        <f t="shared" si="24"/>
        <v>0</v>
      </c>
      <c r="T82" s="13">
        <f t="shared" si="5"/>
        <v>0</v>
      </c>
      <c r="U82" s="204"/>
      <c r="V82" s="217"/>
      <c r="W82" s="209"/>
    </row>
    <row r="83" spans="1:23" s="27" customFormat="1" ht="15.75" thickTop="1" x14ac:dyDescent="0.25">
      <c r="A83" s="171"/>
      <c r="B83" s="186"/>
      <c r="C83" s="182" t="s">
        <v>4</v>
      </c>
      <c r="D83" s="28"/>
      <c r="E83" s="2"/>
      <c r="F83" s="166"/>
      <c r="G83" s="166"/>
      <c r="H83" s="166"/>
      <c r="I83" s="166">
        <f t="shared" si="18"/>
        <v>0</v>
      </c>
      <c r="J83" s="3">
        <v>0</v>
      </c>
      <c r="K83" s="161">
        <v>60</v>
      </c>
      <c r="L83" s="79">
        <f t="shared" si="21"/>
        <v>0</v>
      </c>
      <c r="M83" s="166">
        <f>$R$83/$K$83*F83</f>
        <v>0</v>
      </c>
      <c r="N83" s="166">
        <f>$R$83/$K$83*G83</f>
        <v>0</v>
      </c>
      <c r="O83" s="166">
        <f>$R$83/$K$83*H83</f>
        <v>0</v>
      </c>
      <c r="P83" s="166">
        <f t="shared" ref="P83" si="25">(M83*4)+(N83*9)+(O83*4)</f>
        <v>0</v>
      </c>
      <c r="Q83" s="4">
        <f>VLOOKUP(L83,перечень!$B$3:$C$152,2,FALSE)</f>
        <v>0</v>
      </c>
      <c r="R83" s="161"/>
      <c r="S83" s="3">
        <f t="shared" ref="S83:S88" si="26">$R$83*J83/$K$83</f>
        <v>0</v>
      </c>
      <c r="T83" s="5">
        <f t="shared" si="5"/>
        <v>0</v>
      </c>
      <c r="U83" s="202">
        <f>SUM(T83:T88)</f>
        <v>0</v>
      </c>
      <c r="V83" s="217"/>
      <c r="W83" s="209"/>
    </row>
    <row r="84" spans="1:23" s="27" customFormat="1" x14ac:dyDescent="0.25">
      <c r="A84" s="171"/>
      <c r="B84" s="186"/>
      <c r="C84" s="183"/>
      <c r="D84" s="29"/>
      <c r="E84" s="6"/>
      <c r="F84" s="167"/>
      <c r="G84" s="167"/>
      <c r="H84" s="167"/>
      <c r="I84" s="167"/>
      <c r="J84" s="7">
        <v>0</v>
      </c>
      <c r="K84" s="162"/>
      <c r="L84" s="6">
        <f t="shared" si="21"/>
        <v>0</v>
      </c>
      <c r="M84" s="167"/>
      <c r="N84" s="167"/>
      <c r="O84" s="167"/>
      <c r="P84" s="167"/>
      <c r="Q84" s="8">
        <f>VLOOKUP(L84,перечень!$B$3:$C$152,2,FALSE)</f>
        <v>0</v>
      </c>
      <c r="R84" s="162"/>
      <c r="S84" s="7">
        <f t="shared" si="26"/>
        <v>0</v>
      </c>
      <c r="T84" s="9">
        <f t="shared" si="5"/>
        <v>0</v>
      </c>
      <c r="U84" s="203"/>
      <c r="V84" s="217"/>
      <c r="W84" s="209"/>
    </row>
    <row r="85" spans="1:23" s="27" customFormat="1" x14ac:dyDescent="0.25">
      <c r="A85" s="171"/>
      <c r="B85" s="186"/>
      <c r="C85" s="183"/>
      <c r="D85" s="29"/>
      <c r="E85" s="6"/>
      <c r="F85" s="167"/>
      <c r="G85" s="167"/>
      <c r="H85" s="167"/>
      <c r="I85" s="167"/>
      <c r="J85" s="7">
        <v>0</v>
      </c>
      <c r="K85" s="162"/>
      <c r="L85" s="6">
        <f t="shared" si="21"/>
        <v>0</v>
      </c>
      <c r="M85" s="167"/>
      <c r="N85" s="167"/>
      <c r="O85" s="167"/>
      <c r="P85" s="167"/>
      <c r="Q85" s="8">
        <f>VLOOKUP(L85,перечень!$B$3:$C$152,2,FALSE)</f>
        <v>0</v>
      </c>
      <c r="R85" s="162"/>
      <c r="S85" s="7">
        <f t="shared" si="26"/>
        <v>0</v>
      </c>
      <c r="T85" s="9">
        <f t="shared" si="5"/>
        <v>0</v>
      </c>
      <c r="U85" s="203"/>
      <c r="V85" s="217"/>
      <c r="W85" s="209"/>
    </row>
    <row r="86" spans="1:23" s="27" customFormat="1" x14ac:dyDescent="0.25">
      <c r="A86" s="171"/>
      <c r="B86" s="186"/>
      <c r="C86" s="183"/>
      <c r="D86" s="29"/>
      <c r="E86" s="6"/>
      <c r="F86" s="167"/>
      <c r="G86" s="167"/>
      <c r="H86" s="167"/>
      <c r="I86" s="167"/>
      <c r="J86" s="7">
        <v>0</v>
      </c>
      <c r="K86" s="162"/>
      <c r="L86" s="6">
        <f t="shared" si="21"/>
        <v>0</v>
      </c>
      <c r="M86" s="167"/>
      <c r="N86" s="167"/>
      <c r="O86" s="167"/>
      <c r="P86" s="167"/>
      <c r="Q86" s="8">
        <f>VLOOKUP(L86,перечень!$B$3:$C$152,2,FALSE)</f>
        <v>0</v>
      </c>
      <c r="R86" s="162"/>
      <c r="S86" s="7">
        <f t="shared" si="26"/>
        <v>0</v>
      </c>
      <c r="T86" s="9">
        <f t="shared" ref="T86:T93" si="27">Q86/1000*S86</f>
        <v>0</v>
      </c>
      <c r="U86" s="203"/>
      <c r="V86" s="217"/>
      <c r="W86" s="209"/>
    </row>
    <row r="87" spans="1:23" s="27" customFormat="1" x14ac:dyDescent="0.25">
      <c r="A87" s="171"/>
      <c r="B87" s="186"/>
      <c r="C87" s="183"/>
      <c r="D87" s="29"/>
      <c r="E87" s="6"/>
      <c r="F87" s="167"/>
      <c r="G87" s="167"/>
      <c r="H87" s="167"/>
      <c r="I87" s="167"/>
      <c r="J87" s="7">
        <v>0</v>
      </c>
      <c r="K87" s="162"/>
      <c r="L87" s="6">
        <f t="shared" si="21"/>
        <v>0</v>
      </c>
      <c r="M87" s="167"/>
      <c r="N87" s="167"/>
      <c r="O87" s="167"/>
      <c r="P87" s="167"/>
      <c r="Q87" s="8">
        <f>VLOOKUP(L87,перечень!$B$3:$C$152,2,FALSE)</f>
        <v>0</v>
      </c>
      <c r="R87" s="162"/>
      <c r="S87" s="7">
        <f t="shared" si="26"/>
        <v>0</v>
      </c>
      <c r="T87" s="9">
        <f t="shared" si="27"/>
        <v>0</v>
      </c>
      <c r="U87" s="203"/>
      <c r="V87" s="217"/>
      <c r="W87" s="209"/>
    </row>
    <row r="88" spans="1:23" s="27" customFormat="1" ht="15.75" thickBot="1" x14ac:dyDescent="0.3">
      <c r="A88" s="171"/>
      <c r="B88" s="186"/>
      <c r="C88" s="184"/>
      <c r="D88" s="30"/>
      <c r="E88" s="10"/>
      <c r="F88" s="168"/>
      <c r="G88" s="168"/>
      <c r="H88" s="168"/>
      <c r="I88" s="168"/>
      <c r="J88" s="11">
        <v>0</v>
      </c>
      <c r="K88" s="163"/>
      <c r="L88" s="10">
        <f t="shared" si="21"/>
        <v>0</v>
      </c>
      <c r="M88" s="168"/>
      <c r="N88" s="168"/>
      <c r="O88" s="168"/>
      <c r="P88" s="168"/>
      <c r="Q88" s="12">
        <f>VLOOKUP(L88,перечень!$B$3:$C$152,2,FALSE)</f>
        <v>0</v>
      </c>
      <c r="R88" s="163"/>
      <c r="S88" s="11">
        <f t="shared" si="26"/>
        <v>0</v>
      </c>
      <c r="T88" s="13">
        <f t="shared" si="27"/>
        <v>0</v>
      </c>
      <c r="U88" s="204"/>
      <c r="V88" s="217"/>
      <c r="W88" s="209"/>
    </row>
    <row r="89" spans="1:23" s="27" customFormat="1" ht="15.75" thickTop="1" x14ac:dyDescent="0.25">
      <c r="A89" s="171"/>
      <c r="B89" s="186"/>
      <c r="C89" s="182" t="s">
        <v>5</v>
      </c>
      <c r="D89" s="28"/>
      <c r="E89" s="2"/>
      <c r="F89" s="166"/>
      <c r="G89" s="166"/>
      <c r="H89" s="166"/>
      <c r="I89" s="166">
        <f t="shared" si="18"/>
        <v>0</v>
      </c>
      <c r="J89" s="3">
        <v>0</v>
      </c>
      <c r="K89" s="161">
        <v>30</v>
      </c>
      <c r="L89" s="79">
        <f t="shared" si="21"/>
        <v>0</v>
      </c>
      <c r="M89" s="166">
        <f>$R$89/$K$89*F89</f>
        <v>0</v>
      </c>
      <c r="N89" s="166">
        <f>$R$89/$K$89*G89</f>
        <v>0</v>
      </c>
      <c r="O89" s="166">
        <f>$R$89/$K$89*H89</f>
        <v>0</v>
      </c>
      <c r="P89" s="166">
        <f t="shared" ref="P89" si="28">(M89*4)+(N89*9)+(O89*4)</f>
        <v>0</v>
      </c>
      <c r="Q89" s="4">
        <f>VLOOKUP(L89,перечень!$B$3:$C$152,2,FALSE)</f>
        <v>0</v>
      </c>
      <c r="R89" s="161"/>
      <c r="S89" s="3">
        <f>$R$89*J89/$K$89</f>
        <v>0</v>
      </c>
      <c r="T89" s="5">
        <f t="shared" si="27"/>
        <v>0</v>
      </c>
      <c r="U89" s="202">
        <f>SUM(T89:T91)</f>
        <v>0</v>
      </c>
      <c r="V89" s="217"/>
      <c r="W89" s="209"/>
    </row>
    <row r="90" spans="1:23" s="27" customFormat="1" x14ac:dyDescent="0.25">
      <c r="A90" s="171"/>
      <c r="B90" s="186"/>
      <c r="C90" s="183"/>
      <c r="D90" s="29"/>
      <c r="E90" s="6"/>
      <c r="F90" s="167"/>
      <c r="G90" s="167"/>
      <c r="H90" s="167"/>
      <c r="I90" s="167"/>
      <c r="J90" s="7">
        <v>0</v>
      </c>
      <c r="K90" s="162"/>
      <c r="L90" s="6">
        <f t="shared" si="21"/>
        <v>0</v>
      </c>
      <c r="M90" s="167"/>
      <c r="N90" s="167"/>
      <c r="O90" s="167"/>
      <c r="P90" s="167"/>
      <c r="Q90" s="8">
        <f>VLOOKUP(L90,перечень!$B$3:$C$152,2,FALSE)</f>
        <v>0</v>
      </c>
      <c r="R90" s="162"/>
      <c r="S90" s="7">
        <f>$R$89*J90/$K$89</f>
        <v>0</v>
      </c>
      <c r="T90" s="9">
        <f t="shared" si="27"/>
        <v>0</v>
      </c>
      <c r="U90" s="203"/>
      <c r="V90" s="217"/>
      <c r="W90" s="209"/>
    </row>
    <row r="91" spans="1:23" s="27" customFormat="1" ht="15.75" thickBot="1" x14ac:dyDescent="0.3">
      <c r="A91" s="171"/>
      <c r="B91" s="186"/>
      <c r="C91" s="184"/>
      <c r="D91" s="30"/>
      <c r="E91" s="10"/>
      <c r="F91" s="168"/>
      <c r="G91" s="168"/>
      <c r="H91" s="168"/>
      <c r="I91" s="168"/>
      <c r="J91" s="11">
        <v>0</v>
      </c>
      <c r="K91" s="163"/>
      <c r="L91" s="51">
        <f t="shared" si="21"/>
        <v>0</v>
      </c>
      <c r="M91" s="168"/>
      <c r="N91" s="168"/>
      <c r="O91" s="168"/>
      <c r="P91" s="168"/>
      <c r="Q91" s="12">
        <f>VLOOKUP(L91,перечень!$B$3:$C$152,2,FALSE)</f>
        <v>0</v>
      </c>
      <c r="R91" s="163"/>
      <c r="S91" s="11">
        <f>$R$89*J91/$K$89</f>
        <v>0</v>
      </c>
      <c r="T91" s="13">
        <f t="shared" si="27"/>
        <v>0</v>
      </c>
      <c r="U91" s="204"/>
      <c r="V91" s="217"/>
      <c r="W91" s="209"/>
    </row>
    <row r="92" spans="1:23" s="27" customFormat="1" ht="16.5" thickTop="1" thickBot="1" x14ac:dyDescent="0.3">
      <c r="A92" s="171"/>
      <c r="B92" s="186"/>
      <c r="C92" s="14" t="s">
        <v>6</v>
      </c>
      <c r="D92" s="31"/>
      <c r="E92" s="15"/>
      <c r="F92" s="42"/>
      <c r="G92" s="42"/>
      <c r="H92" s="42"/>
      <c r="I92" s="42">
        <f t="shared" si="18"/>
        <v>0</v>
      </c>
      <c r="J92" s="16">
        <v>0</v>
      </c>
      <c r="K92" s="17">
        <v>10</v>
      </c>
      <c r="L92" s="15">
        <f t="shared" si="21"/>
        <v>0</v>
      </c>
      <c r="M92" s="42">
        <f>$R$92/$K$92*F92</f>
        <v>0</v>
      </c>
      <c r="N92" s="42">
        <f>$R$92/$K$92*G92</f>
        <v>0</v>
      </c>
      <c r="O92" s="42">
        <f>$R$92/$K$92*H92</f>
        <v>0</v>
      </c>
      <c r="P92" s="42">
        <f t="shared" ref="P92:P93" si="29">(M92*4)+(N92*9)+(O92*4)</f>
        <v>0</v>
      </c>
      <c r="Q92" s="18">
        <f>VLOOKUP(L92,перечень!$B$3:$C$152,2,FALSE)</f>
        <v>0</v>
      </c>
      <c r="R92" s="17"/>
      <c r="S92" s="16">
        <f>$R$92*J92/$K$92</f>
        <v>0</v>
      </c>
      <c r="T92" s="19">
        <f t="shared" si="27"/>
        <v>0</v>
      </c>
      <c r="U92" s="43">
        <f>SUM(T92)</f>
        <v>0</v>
      </c>
      <c r="V92" s="217"/>
      <c r="W92" s="209"/>
    </row>
    <row r="93" spans="1:23" s="27" customFormat="1" ht="16.5" thickTop="1" thickBot="1" x14ac:dyDescent="0.3">
      <c r="A93" s="172"/>
      <c r="B93" s="187"/>
      <c r="C93" s="14" t="s">
        <v>78</v>
      </c>
      <c r="D93" s="31"/>
      <c r="E93" s="15"/>
      <c r="F93" s="42"/>
      <c r="G93" s="42"/>
      <c r="H93" s="42"/>
      <c r="I93" s="42">
        <f t="shared" si="18"/>
        <v>0</v>
      </c>
      <c r="J93" s="16">
        <v>0</v>
      </c>
      <c r="K93" s="17">
        <v>10</v>
      </c>
      <c r="L93" s="15">
        <f t="shared" si="21"/>
        <v>0</v>
      </c>
      <c r="M93" s="42">
        <f>$R$93/$K$93*F93</f>
        <v>0</v>
      </c>
      <c r="N93" s="42">
        <f>$R$93/$K$93*G93</f>
        <v>0</v>
      </c>
      <c r="O93" s="42">
        <f>$R$93/$K$93*H93</f>
        <v>0</v>
      </c>
      <c r="P93" s="42">
        <f t="shared" si="29"/>
        <v>0</v>
      </c>
      <c r="Q93" s="18">
        <f>VLOOKUP(L93,перечень!$B$3:$C$152,2,FALSE)</f>
        <v>0</v>
      </c>
      <c r="R93" s="17"/>
      <c r="S93" s="16">
        <f>$R$93*J93/$K$93</f>
        <v>0</v>
      </c>
      <c r="T93" s="19">
        <f t="shared" si="27"/>
        <v>0</v>
      </c>
      <c r="U93" s="43">
        <f>SUM(T93)</f>
        <v>0</v>
      </c>
      <c r="V93" s="214"/>
      <c r="W93" s="210"/>
    </row>
    <row r="94" spans="1:23" ht="15.75" thickTop="1" x14ac:dyDescent="0.25"/>
  </sheetData>
  <mergeCells count="230">
    <mergeCell ref="N89:N91"/>
    <mergeCell ref="O89:O91"/>
    <mergeCell ref="P89:P91"/>
    <mergeCell ref="R89:R91"/>
    <mergeCell ref="U89:U91"/>
    <mergeCell ref="C89:C91"/>
    <mergeCell ref="F89:F91"/>
    <mergeCell ref="G89:G91"/>
    <mergeCell ref="H89:H91"/>
    <mergeCell ref="I89:I91"/>
    <mergeCell ref="K89:K91"/>
    <mergeCell ref="N83:N88"/>
    <mergeCell ref="O83:O88"/>
    <mergeCell ref="P83:P88"/>
    <mergeCell ref="R83:R88"/>
    <mergeCell ref="U83:U88"/>
    <mergeCell ref="C83:C88"/>
    <mergeCell ref="F83:F88"/>
    <mergeCell ref="G83:G88"/>
    <mergeCell ref="H83:H88"/>
    <mergeCell ref="I83:I88"/>
    <mergeCell ref="K83:K88"/>
    <mergeCell ref="O77:O82"/>
    <mergeCell ref="P77:P82"/>
    <mergeCell ref="R77:R82"/>
    <mergeCell ref="U77:U82"/>
    <mergeCell ref="V77:V93"/>
    <mergeCell ref="W77:W93"/>
    <mergeCell ref="U72:U74"/>
    <mergeCell ref="B77:B93"/>
    <mergeCell ref="C77:C82"/>
    <mergeCell ref="F77:F82"/>
    <mergeCell ref="G77:G82"/>
    <mergeCell ref="H77:H82"/>
    <mergeCell ref="I77:I82"/>
    <mergeCell ref="K77:K82"/>
    <mergeCell ref="M77:M82"/>
    <mergeCell ref="N77:N82"/>
    <mergeCell ref="K72:K74"/>
    <mergeCell ref="M72:M74"/>
    <mergeCell ref="N72:N74"/>
    <mergeCell ref="O72:O74"/>
    <mergeCell ref="P72:P74"/>
    <mergeCell ref="R72:R74"/>
    <mergeCell ref="B60:B76"/>
    <mergeCell ref="M83:M88"/>
    <mergeCell ref="N66:N71"/>
    <mergeCell ref="O66:O71"/>
    <mergeCell ref="P66:P71"/>
    <mergeCell ref="R66:R71"/>
    <mergeCell ref="U66:U71"/>
    <mergeCell ref="C72:C74"/>
    <mergeCell ref="F72:F74"/>
    <mergeCell ref="G72:G74"/>
    <mergeCell ref="H72:H74"/>
    <mergeCell ref="I72:I74"/>
    <mergeCell ref="U57:U59"/>
    <mergeCell ref="O52:O54"/>
    <mergeCell ref="P52:P54"/>
    <mergeCell ref="R52:R54"/>
    <mergeCell ref="U52:U54"/>
    <mergeCell ref="U60:U65"/>
    <mergeCell ref="V60:V76"/>
    <mergeCell ref="W60:W76"/>
    <mergeCell ref="C66:C71"/>
    <mergeCell ref="F66:F71"/>
    <mergeCell ref="G66:G71"/>
    <mergeCell ref="H66:H71"/>
    <mergeCell ref="I66:I71"/>
    <mergeCell ref="K66:K71"/>
    <mergeCell ref="M66:M71"/>
    <mergeCell ref="K60:K65"/>
    <mergeCell ref="M60:M65"/>
    <mergeCell ref="N60:N65"/>
    <mergeCell ref="O60:O65"/>
    <mergeCell ref="P60:P65"/>
    <mergeCell ref="R60:R65"/>
    <mergeCell ref="C60:C65"/>
    <mergeCell ref="F60:F65"/>
    <mergeCell ref="G60:G65"/>
    <mergeCell ref="N44:N51"/>
    <mergeCell ref="O44:O51"/>
    <mergeCell ref="P44:P51"/>
    <mergeCell ref="R44:R51"/>
    <mergeCell ref="M57:M59"/>
    <mergeCell ref="N57:N59"/>
    <mergeCell ref="O57:O59"/>
    <mergeCell ref="P57:P59"/>
    <mergeCell ref="R57:R59"/>
    <mergeCell ref="U40:U43"/>
    <mergeCell ref="C44:C51"/>
    <mergeCell ref="D44:D51"/>
    <mergeCell ref="F44:F51"/>
    <mergeCell ref="G44:G51"/>
    <mergeCell ref="H44:H51"/>
    <mergeCell ref="I44:I51"/>
    <mergeCell ref="C57:C59"/>
    <mergeCell ref="F57:F59"/>
    <mergeCell ref="G57:G59"/>
    <mergeCell ref="H57:H59"/>
    <mergeCell ref="I57:I59"/>
    <mergeCell ref="K57:K59"/>
    <mergeCell ref="U44:U51"/>
    <mergeCell ref="C52:C54"/>
    <mergeCell ref="D52:D54"/>
    <mergeCell ref="F52:F54"/>
    <mergeCell ref="G52:G54"/>
    <mergeCell ref="H52:H54"/>
    <mergeCell ref="I52:I54"/>
    <mergeCell ref="K52:K54"/>
    <mergeCell ref="M52:M54"/>
    <mergeCell ref="N52:N54"/>
    <mergeCell ref="K44:K51"/>
    <mergeCell ref="N40:N43"/>
    <mergeCell ref="K32:K39"/>
    <mergeCell ref="M32:M39"/>
    <mergeCell ref="N32:N39"/>
    <mergeCell ref="O32:O39"/>
    <mergeCell ref="P32:P39"/>
    <mergeCell ref="R32:R39"/>
    <mergeCell ref="O40:O43"/>
    <mergeCell ref="P40:P43"/>
    <mergeCell ref="R40:R43"/>
    <mergeCell ref="M40:M43"/>
    <mergeCell ref="R26:R31"/>
    <mergeCell ref="U26:U31"/>
    <mergeCell ref="V26:V59"/>
    <mergeCell ref="W26:W59"/>
    <mergeCell ref="C32:C39"/>
    <mergeCell ref="D32:D39"/>
    <mergeCell ref="F32:F39"/>
    <mergeCell ref="G32:G39"/>
    <mergeCell ref="H32:H39"/>
    <mergeCell ref="I32:I39"/>
    <mergeCell ref="I26:I31"/>
    <mergeCell ref="K26:K31"/>
    <mergeCell ref="M26:M31"/>
    <mergeCell ref="N26:N31"/>
    <mergeCell ref="O26:O31"/>
    <mergeCell ref="P26:P31"/>
    <mergeCell ref="U32:U39"/>
    <mergeCell ref="C40:C43"/>
    <mergeCell ref="D40:D43"/>
    <mergeCell ref="F40:F43"/>
    <mergeCell ref="G40:G43"/>
    <mergeCell ref="H40:H43"/>
    <mergeCell ref="I40:I43"/>
    <mergeCell ref="K40:K43"/>
    <mergeCell ref="P5:P10"/>
    <mergeCell ref="V24:V25"/>
    <mergeCell ref="W24:W25"/>
    <mergeCell ref="U11:U16"/>
    <mergeCell ref="C19:C21"/>
    <mergeCell ref="F19:F21"/>
    <mergeCell ref="G19:G21"/>
    <mergeCell ref="H19:H21"/>
    <mergeCell ref="I19:I21"/>
    <mergeCell ref="K19:K21"/>
    <mergeCell ref="M19:M21"/>
    <mergeCell ref="N19:N21"/>
    <mergeCell ref="O19:O21"/>
    <mergeCell ref="K11:K16"/>
    <mergeCell ref="M11:M16"/>
    <mergeCell ref="N11:N16"/>
    <mergeCell ref="O11:O16"/>
    <mergeCell ref="P11:P16"/>
    <mergeCell ref="R11:R16"/>
    <mergeCell ref="P19:P21"/>
    <mergeCell ref="R19:R21"/>
    <mergeCell ref="U19:U21"/>
    <mergeCell ref="R5:R10"/>
    <mergeCell ref="K5:K10"/>
    <mergeCell ref="M5:M10"/>
    <mergeCell ref="A5:A93"/>
    <mergeCell ref="B5:B23"/>
    <mergeCell ref="C5:C10"/>
    <mergeCell ref="D5:D10"/>
    <mergeCell ref="F5:F10"/>
    <mergeCell ref="G5:G10"/>
    <mergeCell ref="H5:H10"/>
    <mergeCell ref="B26:B59"/>
    <mergeCell ref="C26:C31"/>
    <mergeCell ref="D26:D31"/>
    <mergeCell ref="F26:F31"/>
    <mergeCell ref="G26:G31"/>
    <mergeCell ref="H26:H31"/>
    <mergeCell ref="B24:B25"/>
    <mergeCell ref="C11:C16"/>
    <mergeCell ref="D11:D16"/>
    <mergeCell ref="H60:H65"/>
    <mergeCell ref="D57:D59"/>
    <mergeCell ref="M44:M51"/>
    <mergeCell ref="I60:I65"/>
    <mergeCell ref="M89:M91"/>
    <mergeCell ref="B3:C3"/>
    <mergeCell ref="D3:D4"/>
    <mergeCell ref="F3:F4"/>
    <mergeCell ref="G3:G4"/>
    <mergeCell ref="H3:H4"/>
    <mergeCell ref="I3:I4"/>
    <mergeCell ref="D19:D21"/>
    <mergeCell ref="F11:F16"/>
    <mergeCell ref="G11:G16"/>
    <mergeCell ref="H11:H16"/>
    <mergeCell ref="I11:I16"/>
    <mergeCell ref="I5:I10"/>
    <mergeCell ref="U5:U10"/>
    <mergeCell ref="V5:V23"/>
    <mergeCell ref="W5:W23"/>
    <mergeCell ref="N5:N10"/>
    <mergeCell ref="O5:O10"/>
    <mergeCell ref="E1:K1"/>
    <mergeCell ref="L1:S1"/>
    <mergeCell ref="V1:W1"/>
    <mergeCell ref="E2:E4"/>
    <mergeCell ref="F2:I2"/>
    <mergeCell ref="L2:L4"/>
    <mergeCell ref="M2:P2"/>
    <mergeCell ref="Q2:S2"/>
    <mergeCell ref="J3:J4"/>
    <mergeCell ref="K3:K4"/>
    <mergeCell ref="S3:S4"/>
    <mergeCell ref="T3:T4"/>
    <mergeCell ref="U3:U4"/>
    <mergeCell ref="O3:O4"/>
    <mergeCell ref="P3:P4"/>
    <mergeCell ref="Q3:Q4"/>
    <mergeCell ref="R3:R4"/>
    <mergeCell ref="M3:M4"/>
    <mergeCell ref="N3:N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opLeftCell="A67" zoomScale="59" zoomScaleNormal="59" workbookViewId="0">
      <selection activeCell="V26" sqref="V26:V60"/>
    </sheetView>
  </sheetViews>
  <sheetFormatPr defaultRowHeight="15" x14ac:dyDescent="0.25"/>
  <cols>
    <col min="2" max="2" width="17.140625" customWidth="1"/>
    <col min="3" max="3" width="18.85546875" customWidth="1"/>
    <col min="4" max="4" width="16.5703125" customWidth="1"/>
    <col min="5" max="5" width="25.5703125" customWidth="1"/>
    <col min="12" max="12" width="23.5703125" customWidth="1"/>
    <col min="17" max="17" width="15.85546875" customWidth="1"/>
    <col min="19" max="19" width="10.85546875" customWidth="1"/>
    <col min="20" max="20" width="15.7109375" customWidth="1"/>
    <col min="21" max="21" width="14.140625" customWidth="1"/>
    <col min="22" max="23" width="16.140625" customWidth="1"/>
  </cols>
  <sheetData>
    <row r="1" spans="1:23" s="27" customFormat="1" ht="16.5" thickTop="1" thickBot="1" x14ac:dyDescent="0.3">
      <c r="E1" s="227" t="s">
        <v>84</v>
      </c>
      <c r="F1" s="228"/>
      <c r="G1" s="228"/>
      <c r="H1" s="228"/>
      <c r="I1" s="228"/>
      <c r="J1" s="228"/>
      <c r="K1" s="229"/>
      <c r="L1" s="227" t="s">
        <v>196</v>
      </c>
      <c r="M1" s="228"/>
      <c r="N1" s="228"/>
      <c r="O1" s="228"/>
      <c r="P1" s="228"/>
      <c r="Q1" s="228"/>
      <c r="R1" s="228"/>
      <c r="S1" s="229"/>
      <c r="V1" s="224" t="s">
        <v>200</v>
      </c>
      <c r="W1" s="225"/>
    </row>
    <row r="2" spans="1:23" s="27" customFormat="1" ht="30.75" thickTop="1" x14ac:dyDescent="0.25">
      <c r="D2" s="39" t="s">
        <v>84</v>
      </c>
      <c r="E2" s="230" t="s">
        <v>22</v>
      </c>
      <c r="F2" s="164" t="s">
        <v>195</v>
      </c>
      <c r="G2" s="165"/>
      <c r="H2" s="165"/>
      <c r="I2" s="226"/>
      <c r="J2" s="40"/>
      <c r="K2" s="41"/>
      <c r="L2" s="235" t="s">
        <v>75</v>
      </c>
      <c r="M2" s="164" t="s">
        <v>195</v>
      </c>
      <c r="N2" s="165"/>
      <c r="O2" s="165"/>
      <c r="P2" s="165"/>
      <c r="Q2" s="236" t="s">
        <v>199</v>
      </c>
      <c r="R2" s="237"/>
      <c r="S2" s="238"/>
      <c r="V2" s="104" t="s">
        <v>201</v>
      </c>
      <c r="W2" s="105" t="s">
        <v>198</v>
      </c>
    </row>
    <row r="3" spans="1:23" s="27" customFormat="1" ht="15.75" thickBot="1" x14ac:dyDescent="0.3">
      <c r="A3" s="1"/>
      <c r="B3" s="157" t="s">
        <v>85</v>
      </c>
      <c r="C3" s="157"/>
      <c r="D3" s="169" t="s">
        <v>93</v>
      </c>
      <c r="E3" s="231"/>
      <c r="F3" s="233" t="s">
        <v>191</v>
      </c>
      <c r="G3" s="233" t="s">
        <v>192</v>
      </c>
      <c r="H3" s="233" t="s">
        <v>193</v>
      </c>
      <c r="I3" s="211" t="s">
        <v>194</v>
      </c>
      <c r="J3" s="193" t="s">
        <v>74</v>
      </c>
      <c r="K3" s="205" t="s">
        <v>88</v>
      </c>
      <c r="L3" s="167"/>
      <c r="M3" s="211" t="s">
        <v>191</v>
      </c>
      <c r="N3" s="211" t="s">
        <v>192</v>
      </c>
      <c r="O3" s="211" t="s">
        <v>193</v>
      </c>
      <c r="P3" s="211" t="s">
        <v>194</v>
      </c>
      <c r="Q3" s="195" t="s">
        <v>86</v>
      </c>
      <c r="R3" s="205" t="s">
        <v>76</v>
      </c>
      <c r="S3" s="193" t="s">
        <v>89</v>
      </c>
      <c r="T3" s="195" t="s">
        <v>87</v>
      </c>
      <c r="U3" s="197" t="s">
        <v>77</v>
      </c>
      <c r="V3" s="47">
        <f>V5+V24+V26+V61+V78</f>
        <v>170.44136666666668</v>
      </c>
      <c r="W3" s="50">
        <f>W5+W24+W26+W61+W78</f>
        <v>1252.3509999999999</v>
      </c>
    </row>
    <row r="4" spans="1:23" s="27" customFormat="1" ht="46.5" thickTop="1" thickBot="1" x14ac:dyDescent="0.3">
      <c r="A4" s="106" t="s">
        <v>94</v>
      </c>
      <c r="B4" s="35" t="s">
        <v>21</v>
      </c>
      <c r="C4" s="107" t="s">
        <v>2</v>
      </c>
      <c r="D4" s="156"/>
      <c r="E4" s="232"/>
      <c r="F4" s="234"/>
      <c r="G4" s="234"/>
      <c r="H4" s="234"/>
      <c r="I4" s="212"/>
      <c r="J4" s="239"/>
      <c r="K4" s="206"/>
      <c r="L4" s="168"/>
      <c r="M4" s="212"/>
      <c r="N4" s="212"/>
      <c r="O4" s="212"/>
      <c r="P4" s="212"/>
      <c r="Q4" s="196"/>
      <c r="R4" s="207"/>
      <c r="S4" s="194"/>
      <c r="T4" s="196"/>
      <c r="U4" s="198"/>
      <c r="V4" s="38" t="s">
        <v>190</v>
      </c>
      <c r="W4" s="44" t="s">
        <v>197</v>
      </c>
    </row>
    <row r="5" spans="1:23" s="27" customFormat="1" ht="15.75" thickTop="1" x14ac:dyDescent="0.25">
      <c r="A5" s="170" t="s">
        <v>95</v>
      </c>
      <c r="B5" s="185" t="s">
        <v>7</v>
      </c>
      <c r="C5" s="179" t="s">
        <v>386</v>
      </c>
      <c r="D5" s="154" t="s">
        <v>482</v>
      </c>
      <c r="E5" s="2" t="s">
        <v>151</v>
      </c>
      <c r="F5" s="166">
        <v>28</v>
      </c>
      <c r="G5" s="166">
        <v>28.8</v>
      </c>
      <c r="H5" s="166">
        <v>86.8</v>
      </c>
      <c r="I5" s="166">
        <f>(F5*4)+(G5*9)+(H5*4)</f>
        <v>718.4</v>
      </c>
      <c r="J5" s="3">
        <v>80</v>
      </c>
      <c r="K5" s="161">
        <v>1000</v>
      </c>
      <c r="L5" s="2" t="str">
        <f>E5</f>
        <v>гречка</v>
      </c>
      <c r="M5" s="166">
        <f>$R$5/$K$5*F5</f>
        <v>5.6000000000000005</v>
      </c>
      <c r="N5" s="166">
        <f>$R$5/$K$5*G5</f>
        <v>5.7600000000000007</v>
      </c>
      <c r="O5" s="166">
        <f>$R$5/$K$5*H5</f>
        <v>17.36</v>
      </c>
      <c r="P5" s="166">
        <f>(M5*4)+(N5*9)+(O5*4)</f>
        <v>143.68</v>
      </c>
      <c r="Q5" s="4">
        <f>VLOOKUP(L5,перечень!$B$3:$C$152,2,FALSE)</f>
        <v>110.5</v>
      </c>
      <c r="R5" s="161">
        <v>200</v>
      </c>
      <c r="S5" s="3">
        <f t="shared" ref="S5:S10" si="0">$R$5*J5/$K$5</f>
        <v>16</v>
      </c>
      <c r="T5" s="5">
        <f>Q5/1000*S5</f>
        <v>1.768</v>
      </c>
      <c r="U5" s="202">
        <f>SUM(T5:T10)</f>
        <v>12.052200000000001</v>
      </c>
      <c r="V5" s="213">
        <f>SUM(U5:U23)</f>
        <v>48.659199999999998</v>
      </c>
      <c r="W5" s="208">
        <f>SUM(P5:P23)</f>
        <v>489.11799999999999</v>
      </c>
    </row>
    <row r="6" spans="1:23" s="27" customFormat="1" x14ac:dyDescent="0.25">
      <c r="A6" s="171"/>
      <c r="B6" s="186"/>
      <c r="C6" s="180"/>
      <c r="D6" s="155"/>
      <c r="E6" s="6" t="s">
        <v>117</v>
      </c>
      <c r="F6" s="167"/>
      <c r="G6" s="167"/>
      <c r="H6" s="167"/>
      <c r="I6" s="167"/>
      <c r="J6" s="7">
        <v>700</v>
      </c>
      <c r="K6" s="162"/>
      <c r="L6" s="6" t="str">
        <f t="shared" ref="L6:L72" si="1">E6</f>
        <v>молоко</v>
      </c>
      <c r="M6" s="167"/>
      <c r="N6" s="167"/>
      <c r="O6" s="167"/>
      <c r="P6" s="167"/>
      <c r="Q6" s="8">
        <f>VLOOKUP(L6,перечень!$B$3:$C$152,2,FALSE)</f>
        <v>61.85</v>
      </c>
      <c r="R6" s="162"/>
      <c r="S6" s="7">
        <f t="shared" si="0"/>
        <v>140</v>
      </c>
      <c r="T6" s="9">
        <f t="shared" ref="T6:T16" si="2">Q6/1000*S6</f>
        <v>8.6590000000000007</v>
      </c>
      <c r="U6" s="203"/>
      <c r="V6" s="217"/>
      <c r="W6" s="209"/>
    </row>
    <row r="7" spans="1:23" s="27" customFormat="1" x14ac:dyDescent="0.25">
      <c r="A7" s="171"/>
      <c r="B7" s="186"/>
      <c r="C7" s="180"/>
      <c r="D7" s="155"/>
      <c r="E7" s="6" t="s">
        <v>123</v>
      </c>
      <c r="F7" s="167"/>
      <c r="G7" s="167"/>
      <c r="H7" s="167"/>
      <c r="I7" s="167"/>
      <c r="J7" s="7">
        <v>10</v>
      </c>
      <c r="K7" s="162"/>
      <c r="L7" s="6" t="str">
        <f t="shared" si="1"/>
        <v>масло сливочное</v>
      </c>
      <c r="M7" s="167"/>
      <c r="N7" s="167"/>
      <c r="O7" s="167"/>
      <c r="P7" s="167"/>
      <c r="Q7" s="8">
        <f>VLOOKUP(L7,перечень!$B$3:$C$152,2,FALSE)</f>
        <v>735</v>
      </c>
      <c r="R7" s="162"/>
      <c r="S7" s="7">
        <f t="shared" si="0"/>
        <v>2</v>
      </c>
      <c r="T7" s="9">
        <f t="shared" si="2"/>
        <v>1.47</v>
      </c>
      <c r="U7" s="203"/>
      <c r="V7" s="217"/>
      <c r="W7" s="209"/>
    </row>
    <row r="8" spans="1:23" s="27" customFormat="1" x14ac:dyDescent="0.25">
      <c r="A8" s="171"/>
      <c r="B8" s="186"/>
      <c r="C8" s="180"/>
      <c r="D8" s="155"/>
      <c r="E8" s="6" t="s">
        <v>138</v>
      </c>
      <c r="F8" s="167"/>
      <c r="G8" s="167"/>
      <c r="H8" s="167"/>
      <c r="I8" s="167"/>
      <c r="J8" s="7">
        <v>8</v>
      </c>
      <c r="K8" s="162"/>
      <c r="L8" s="6" t="str">
        <f t="shared" si="1"/>
        <v>сахар</v>
      </c>
      <c r="M8" s="167"/>
      <c r="N8" s="167"/>
      <c r="O8" s="167"/>
      <c r="P8" s="167"/>
      <c r="Q8" s="8">
        <f>VLOOKUP(L8,перечень!$B$3:$C$152,2,FALSE)</f>
        <v>95</v>
      </c>
      <c r="R8" s="162"/>
      <c r="S8" s="7">
        <f t="shared" si="0"/>
        <v>1.6</v>
      </c>
      <c r="T8" s="9">
        <f t="shared" si="2"/>
        <v>0.15200000000000002</v>
      </c>
      <c r="U8" s="203"/>
      <c r="V8" s="217"/>
      <c r="W8" s="209"/>
    </row>
    <row r="9" spans="1:23" s="27" customFormat="1" x14ac:dyDescent="0.25">
      <c r="A9" s="171"/>
      <c r="B9" s="186"/>
      <c r="C9" s="180"/>
      <c r="D9" s="155"/>
      <c r="E9" s="6" t="s">
        <v>137</v>
      </c>
      <c r="F9" s="167"/>
      <c r="G9" s="167"/>
      <c r="H9" s="167"/>
      <c r="I9" s="167"/>
      <c r="J9" s="7">
        <v>1</v>
      </c>
      <c r="K9" s="162"/>
      <c r="L9" s="6" t="str">
        <f t="shared" si="1"/>
        <v>соль</v>
      </c>
      <c r="M9" s="167"/>
      <c r="N9" s="167"/>
      <c r="O9" s="167"/>
      <c r="P9" s="167"/>
      <c r="Q9" s="8">
        <f>VLOOKUP(L9,перечень!$B$3:$C$152,2,FALSE)</f>
        <v>16</v>
      </c>
      <c r="R9" s="162"/>
      <c r="S9" s="7">
        <f t="shared" si="0"/>
        <v>0.2</v>
      </c>
      <c r="T9" s="9">
        <f t="shared" si="2"/>
        <v>3.2000000000000002E-3</v>
      </c>
      <c r="U9" s="203"/>
      <c r="V9" s="217"/>
      <c r="W9" s="209"/>
    </row>
    <row r="10" spans="1:23" s="27" customFormat="1" ht="15.75" thickBot="1" x14ac:dyDescent="0.3">
      <c r="A10" s="171"/>
      <c r="B10" s="186"/>
      <c r="C10" s="181"/>
      <c r="D10" s="156"/>
      <c r="E10" s="10"/>
      <c r="F10" s="168"/>
      <c r="G10" s="168"/>
      <c r="H10" s="168"/>
      <c r="I10" s="168"/>
      <c r="J10" s="11"/>
      <c r="K10" s="163"/>
      <c r="L10" s="10">
        <f t="shared" si="1"/>
        <v>0</v>
      </c>
      <c r="M10" s="168"/>
      <c r="N10" s="168"/>
      <c r="O10" s="168"/>
      <c r="P10" s="168"/>
      <c r="Q10" s="12">
        <f>VLOOKUP(L10,перечень!$B$3:$C$152,2,FALSE)</f>
        <v>0</v>
      </c>
      <c r="R10" s="163"/>
      <c r="S10" s="11">
        <f t="shared" si="0"/>
        <v>0</v>
      </c>
      <c r="T10" s="13">
        <f t="shared" si="2"/>
        <v>0</v>
      </c>
      <c r="U10" s="204"/>
      <c r="V10" s="217"/>
      <c r="W10" s="209"/>
    </row>
    <row r="11" spans="1:23" s="27" customFormat="1" ht="15.75" customHeight="1" thickTop="1" x14ac:dyDescent="0.25">
      <c r="A11" s="171"/>
      <c r="B11" s="186"/>
      <c r="C11" s="179" t="s">
        <v>283</v>
      </c>
      <c r="D11" s="154" t="s">
        <v>425</v>
      </c>
      <c r="E11" s="2" t="s">
        <v>138</v>
      </c>
      <c r="F11" s="166">
        <v>0.3</v>
      </c>
      <c r="G11" s="166">
        <v>0</v>
      </c>
      <c r="H11" s="166">
        <v>6.7</v>
      </c>
      <c r="I11" s="166">
        <f>(F11*4)+(G11*9)+(H11*4)</f>
        <v>28</v>
      </c>
      <c r="J11" s="3">
        <v>7</v>
      </c>
      <c r="K11" s="161">
        <v>200</v>
      </c>
      <c r="L11" s="2" t="s">
        <v>138</v>
      </c>
      <c r="M11" s="166">
        <f>$R$11/$K$11*F11</f>
        <v>0.3</v>
      </c>
      <c r="N11" s="166">
        <f>$R$11/$K$11*G11</f>
        <v>0</v>
      </c>
      <c r="O11" s="166">
        <f>$R$11/$K$11*H11</f>
        <v>6.7</v>
      </c>
      <c r="P11" s="166">
        <f>(M11*4)+(N11*9)+(O11*4)</f>
        <v>28</v>
      </c>
      <c r="Q11" s="4">
        <f>VLOOKUP(L11,перечень!$B$3:$C$152,2,FALSE)</f>
        <v>95</v>
      </c>
      <c r="R11" s="161">
        <v>200</v>
      </c>
      <c r="S11" s="3">
        <f t="shared" ref="S11:S16" si="3">$R$11*J11/$K$11</f>
        <v>7</v>
      </c>
      <c r="T11" s="5">
        <f>Q11/1000*S11</f>
        <v>0.66500000000000004</v>
      </c>
      <c r="U11" s="202">
        <f>SUM(T11:T16)</f>
        <v>2.7250000000000001</v>
      </c>
      <c r="V11" s="217"/>
      <c r="W11" s="209"/>
    </row>
    <row r="12" spans="1:23" s="27" customFormat="1" x14ac:dyDescent="0.25">
      <c r="A12" s="171"/>
      <c r="B12" s="186"/>
      <c r="C12" s="180"/>
      <c r="D12" s="155"/>
      <c r="E12" s="6" t="s">
        <v>387</v>
      </c>
      <c r="F12" s="167"/>
      <c r="G12" s="167"/>
      <c r="H12" s="167"/>
      <c r="I12" s="167"/>
      <c r="J12" s="7">
        <v>8</v>
      </c>
      <c r="K12" s="162"/>
      <c r="L12" s="6" t="s">
        <v>107</v>
      </c>
      <c r="M12" s="167"/>
      <c r="N12" s="167"/>
      <c r="O12" s="167"/>
      <c r="P12" s="167"/>
      <c r="Q12" s="8">
        <f>VLOOKUP(L12,перечень!$B$3:$C$152,2,FALSE)</f>
        <v>190</v>
      </c>
      <c r="R12" s="162"/>
      <c r="S12" s="7">
        <f t="shared" si="3"/>
        <v>8</v>
      </c>
      <c r="T12" s="9">
        <f t="shared" si="2"/>
        <v>1.52</v>
      </c>
      <c r="U12" s="203"/>
      <c r="V12" s="217"/>
      <c r="W12" s="209"/>
    </row>
    <row r="13" spans="1:23" s="27" customFormat="1" x14ac:dyDescent="0.25">
      <c r="A13" s="171"/>
      <c r="B13" s="186"/>
      <c r="C13" s="180"/>
      <c r="D13" s="155"/>
      <c r="E13" s="6" t="s">
        <v>209</v>
      </c>
      <c r="F13" s="167"/>
      <c r="G13" s="167"/>
      <c r="H13" s="167"/>
      <c r="I13" s="167"/>
      <c r="J13" s="7">
        <v>1</v>
      </c>
      <c r="K13" s="162"/>
      <c r="L13" s="6" t="s">
        <v>141</v>
      </c>
      <c r="M13" s="167"/>
      <c r="N13" s="167"/>
      <c r="O13" s="167"/>
      <c r="P13" s="167"/>
      <c r="Q13" s="8">
        <f>VLOOKUP(L13,перечень!$B$3:$C$152,2,FALSE)</f>
        <v>540</v>
      </c>
      <c r="R13" s="162"/>
      <c r="S13" s="7">
        <f t="shared" si="3"/>
        <v>1</v>
      </c>
      <c r="T13" s="9">
        <f t="shared" si="2"/>
        <v>0.54</v>
      </c>
      <c r="U13" s="203"/>
      <c r="V13" s="217"/>
      <c r="W13" s="209"/>
    </row>
    <row r="14" spans="1:23" s="27" customFormat="1" x14ac:dyDescent="0.25">
      <c r="A14" s="171"/>
      <c r="B14" s="186"/>
      <c r="C14" s="180"/>
      <c r="D14" s="155"/>
      <c r="E14" s="6"/>
      <c r="F14" s="167"/>
      <c r="G14" s="167"/>
      <c r="H14" s="167"/>
      <c r="I14" s="167"/>
      <c r="J14" s="7">
        <v>0</v>
      </c>
      <c r="K14" s="162"/>
      <c r="L14" s="6">
        <v>0</v>
      </c>
      <c r="M14" s="167"/>
      <c r="N14" s="167"/>
      <c r="O14" s="167"/>
      <c r="P14" s="167"/>
      <c r="Q14" s="8">
        <f>VLOOKUP(L14,перечень!$B$3:$C$152,2,FALSE)</f>
        <v>0</v>
      </c>
      <c r="R14" s="162"/>
      <c r="S14" s="7">
        <f t="shared" si="3"/>
        <v>0</v>
      </c>
      <c r="T14" s="9">
        <f t="shared" si="2"/>
        <v>0</v>
      </c>
      <c r="U14" s="203"/>
      <c r="V14" s="217"/>
      <c r="W14" s="209"/>
    </row>
    <row r="15" spans="1:23" s="27" customFormat="1" x14ac:dyDescent="0.25">
      <c r="A15" s="171"/>
      <c r="B15" s="186"/>
      <c r="C15" s="180"/>
      <c r="D15" s="155"/>
      <c r="E15" s="6"/>
      <c r="F15" s="167"/>
      <c r="G15" s="167"/>
      <c r="H15" s="167"/>
      <c r="I15" s="167"/>
      <c r="J15" s="7">
        <v>0</v>
      </c>
      <c r="K15" s="162"/>
      <c r="L15" s="6">
        <v>0</v>
      </c>
      <c r="M15" s="167"/>
      <c r="N15" s="167"/>
      <c r="O15" s="167"/>
      <c r="P15" s="167"/>
      <c r="Q15" s="8">
        <f>VLOOKUP(L15,перечень!$B$3:$C$152,2,FALSE)</f>
        <v>0</v>
      </c>
      <c r="R15" s="162"/>
      <c r="S15" s="7">
        <f t="shared" si="3"/>
        <v>0</v>
      </c>
      <c r="T15" s="9">
        <f t="shared" si="2"/>
        <v>0</v>
      </c>
      <c r="U15" s="203"/>
      <c r="V15" s="217"/>
      <c r="W15" s="209"/>
    </row>
    <row r="16" spans="1:23" s="27" customFormat="1" ht="15.75" thickBot="1" x14ac:dyDescent="0.3">
      <c r="A16" s="171"/>
      <c r="B16" s="186"/>
      <c r="C16" s="181"/>
      <c r="D16" s="156"/>
      <c r="E16" s="10"/>
      <c r="F16" s="168"/>
      <c r="G16" s="168"/>
      <c r="H16" s="168"/>
      <c r="I16" s="168"/>
      <c r="J16" s="11">
        <v>0</v>
      </c>
      <c r="K16" s="163"/>
      <c r="L16" s="10">
        <v>0</v>
      </c>
      <c r="M16" s="168"/>
      <c r="N16" s="168"/>
      <c r="O16" s="168"/>
      <c r="P16" s="168"/>
      <c r="Q16" s="12">
        <f>VLOOKUP(L16,перечень!$B$3:$C$152,2,FALSE)</f>
        <v>0</v>
      </c>
      <c r="R16" s="163"/>
      <c r="S16" s="11">
        <f t="shared" si="3"/>
        <v>0</v>
      </c>
      <c r="T16" s="13">
        <f t="shared" si="2"/>
        <v>0</v>
      </c>
      <c r="U16" s="204"/>
      <c r="V16" s="217"/>
      <c r="W16" s="209"/>
    </row>
    <row r="17" spans="1:23" s="27" customFormat="1" ht="61.5" thickTop="1" thickBot="1" x14ac:dyDescent="0.3">
      <c r="A17" s="171"/>
      <c r="B17" s="186"/>
      <c r="C17" s="53" t="s">
        <v>215</v>
      </c>
      <c r="D17" s="54" t="s">
        <v>442</v>
      </c>
      <c r="E17" s="96" t="s">
        <v>123</v>
      </c>
      <c r="F17" s="42">
        <v>0.1</v>
      </c>
      <c r="G17" s="42">
        <v>7.2</v>
      </c>
      <c r="H17" s="42">
        <v>0.1</v>
      </c>
      <c r="I17" s="42">
        <f>(F17*4)+(G17*9)+(H17*4)</f>
        <v>65.600000000000009</v>
      </c>
      <c r="J17" s="98">
        <v>10</v>
      </c>
      <c r="K17" s="17">
        <v>10</v>
      </c>
      <c r="L17" s="99" t="s">
        <v>123</v>
      </c>
      <c r="M17" s="42">
        <f>$R$17/$K$17*F17</f>
        <v>0.1</v>
      </c>
      <c r="N17" s="42">
        <f>$R$17/$K$17*G17</f>
        <v>7.2</v>
      </c>
      <c r="O17" s="42">
        <f>$R$17/$K$17*H17</f>
        <v>0.1</v>
      </c>
      <c r="P17" s="42">
        <f>(M17*4)+(N17*9)+(O17*4)</f>
        <v>65.600000000000009</v>
      </c>
      <c r="Q17" s="18">
        <f>VLOOKUP(L17,перечень!$B$3:$C$152,2,FALSE)</f>
        <v>735</v>
      </c>
      <c r="R17" s="17">
        <v>10</v>
      </c>
      <c r="S17" s="16">
        <f>$R$17*J17/$K$17</f>
        <v>10</v>
      </c>
      <c r="T17" s="19">
        <f>Q17/1000*S17</f>
        <v>7.35</v>
      </c>
      <c r="U17" s="43">
        <f>SUM(T17)</f>
        <v>7.35</v>
      </c>
      <c r="V17" s="217"/>
      <c r="W17" s="209"/>
    </row>
    <row r="18" spans="1:23" s="27" customFormat="1" ht="16.5" thickTop="1" thickBot="1" x14ac:dyDescent="0.3">
      <c r="A18" s="171"/>
      <c r="B18" s="186"/>
      <c r="C18" s="53"/>
      <c r="D18" s="31"/>
      <c r="E18" s="15"/>
      <c r="F18" s="42"/>
      <c r="G18" s="42"/>
      <c r="H18" s="42"/>
      <c r="I18" s="42">
        <f>(F18*4)+(G18*9)+(H18*4)</f>
        <v>0</v>
      </c>
      <c r="J18" s="16">
        <v>0</v>
      </c>
      <c r="K18" s="17">
        <v>100</v>
      </c>
      <c r="L18" s="15">
        <f t="shared" si="1"/>
        <v>0</v>
      </c>
      <c r="M18" s="42">
        <f>$R$18/$K$18*F18</f>
        <v>0</v>
      </c>
      <c r="N18" s="42">
        <f>$R$18/$K$18*G18</f>
        <v>0</v>
      </c>
      <c r="O18" s="42">
        <f>$R$18/$K$18*H18</f>
        <v>0</v>
      </c>
      <c r="P18" s="42">
        <f t="shared" ref="P18" si="4">(M18*4)+(N18*9)+(O18*4)</f>
        <v>0</v>
      </c>
      <c r="Q18" s="18">
        <f>VLOOKUP(L18,перечень!$B$3:$C$152,2,FALSE)</f>
        <v>0</v>
      </c>
      <c r="R18" s="17"/>
      <c r="S18" s="16">
        <f>$R$18*J18/$K$18</f>
        <v>0</v>
      </c>
      <c r="T18" s="19">
        <f t="shared" ref="T18:T86" si="5">Q18/1000*S18</f>
        <v>0</v>
      </c>
      <c r="U18" s="43">
        <f>SUM(T18)</f>
        <v>0</v>
      </c>
      <c r="V18" s="217"/>
      <c r="W18" s="209"/>
    </row>
    <row r="19" spans="1:23" s="27" customFormat="1" ht="15.75" thickTop="1" x14ac:dyDescent="0.25">
      <c r="A19" s="171"/>
      <c r="B19" s="186"/>
      <c r="C19" s="179" t="s">
        <v>502</v>
      </c>
      <c r="D19" s="28" t="s">
        <v>205</v>
      </c>
      <c r="E19" s="2" t="s">
        <v>106</v>
      </c>
      <c r="F19" s="166">
        <v>0.81</v>
      </c>
      <c r="G19" s="166">
        <v>0.31</v>
      </c>
      <c r="H19" s="166">
        <v>11.54</v>
      </c>
      <c r="I19" s="166">
        <f>(F19*4)+(G19*9)+(H19*4)</f>
        <v>52.19</v>
      </c>
      <c r="J19" s="3">
        <v>100</v>
      </c>
      <c r="K19" s="161">
        <v>100</v>
      </c>
      <c r="L19" s="2" t="s">
        <v>106</v>
      </c>
      <c r="M19" s="166">
        <f>$R$19/$K$19*F19</f>
        <v>0.81</v>
      </c>
      <c r="N19" s="166">
        <f>$R$19/$K$19*G19</f>
        <v>0.31</v>
      </c>
      <c r="O19" s="166">
        <f>$R$19/$K$19*H19</f>
        <v>11.54</v>
      </c>
      <c r="P19" s="166">
        <f>(M19*4)+(N19*9)+(O19*4)</f>
        <v>52.19</v>
      </c>
      <c r="Q19" s="4">
        <f>VLOOKUP(L19,перечень!$B$3:$C$152,2,FALSE)</f>
        <v>200</v>
      </c>
      <c r="R19" s="161">
        <v>100</v>
      </c>
      <c r="S19" s="3">
        <f>$R$19*J19/$K$19</f>
        <v>100</v>
      </c>
      <c r="T19" s="5">
        <f t="shared" si="5"/>
        <v>20</v>
      </c>
      <c r="U19" s="202">
        <f>SUM(T19:T21)</f>
        <v>20</v>
      </c>
      <c r="V19" s="217"/>
      <c r="W19" s="209"/>
    </row>
    <row r="20" spans="1:23" s="27" customFormat="1" x14ac:dyDescent="0.25">
      <c r="A20" s="171"/>
      <c r="B20" s="186"/>
      <c r="C20" s="180"/>
      <c r="D20" s="29"/>
      <c r="E20" s="6"/>
      <c r="F20" s="167"/>
      <c r="G20" s="167"/>
      <c r="H20" s="167"/>
      <c r="I20" s="167"/>
      <c r="J20" s="7">
        <v>0</v>
      </c>
      <c r="K20" s="162"/>
      <c r="L20" s="6">
        <v>0</v>
      </c>
      <c r="M20" s="167"/>
      <c r="N20" s="167"/>
      <c r="O20" s="167"/>
      <c r="P20" s="167"/>
      <c r="Q20" s="8">
        <f>VLOOKUP(L20,перечень!$B$3:$C$152,2,FALSE)</f>
        <v>0</v>
      </c>
      <c r="R20" s="162"/>
      <c r="S20" s="7">
        <f>$R$19*J20/$K$19</f>
        <v>0</v>
      </c>
      <c r="T20" s="9">
        <f t="shared" si="5"/>
        <v>0</v>
      </c>
      <c r="U20" s="203"/>
      <c r="V20" s="217"/>
      <c r="W20" s="209"/>
    </row>
    <row r="21" spans="1:23" s="27" customFormat="1" ht="15.75" thickBot="1" x14ac:dyDescent="0.3">
      <c r="A21" s="171"/>
      <c r="B21" s="186"/>
      <c r="C21" s="181"/>
      <c r="D21" s="30"/>
      <c r="E21" s="10"/>
      <c r="F21" s="168"/>
      <c r="G21" s="168"/>
      <c r="H21" s="168"/>
      <c r="I21" s="168"/>
      <c r="J21" s="11">
        <v>0</v>
      </c>
      <c r="K21" s="163"/>
      <c r="L21" s="10">
        <v>0</v>
      </c>
      <c r="M21" s="168"/>
      <c r="N21" s="168"/>
      <c r="O21" s="168"/>
      <c r="P21" s="168"/>
      <c r="Q21" s="12">
        <f>VLOOKUP(L21,перечень!$B$3:$C$152,2,FALSE)</f>
        <v>0</v>
      </c>
      <c r="R21" s="163"/>
      <c r="S21" s="11">
        <f>$R$19*J21/$K$19</f>
        <v>0</v>
      </c>
      <c r="T21" s="13">
        <f t="shared" si="5"/>
        <v>0</v>
      </c>
      <c r="U21" s="204"/>
      <c r="V21" s="217"/>
      <c r="W21" s="209"/>
    </row>
    <row r="22" spans="1:23" s="27" customFormat="1" ht="16.5" thickTop="1" thickBot="1" x14ac:dyDescent="0.3">
      <c r="A22" s="171"/>
      <c r="B22" s="186"/>
      <c r="C22" s="14" t="s">
        <v>204</v>
      </c>
      <c r="D22" s="31" t="s">
        <v>205</v>
      </c>
      <c r="E22" s="15" t="s">
        <v>204</v>
      </c>
      <c r="F22" s="42">
        <v>8.1</v>
      </c>
      <c r="G22" s="42">
        <v>3.4</v>
      </c>
      <c r="H22" s="42">
        <v>42.2</v>
      </c>
      <c r="I22" s="42">
        <f>(F22*4)+(G22*9)+(H22*4)</f>
        <v>231.8</v>
      </c>
      <c r="J22" s="16">
        <v>100</v>
      </c>
      <c r="K22" s="17">
        <v>100</v>
      </c>
      <c r="L22" s="6" t="s">
        <v>125</v>
      </c>
      <c r="M22" s="42">
        <f>$R$22/$K$22*F22</f>
        <v>2.9159999999999999</v>
      </c>
      <c r="N22" s="42">
        <f>$R$22/$K$22*G22</f>
        <v>1.224</v>
      </c>
      <c r="O22" s="42">
        <f>$R$22/$K$22*H22</f>
        <v>15.192</v>
      </c>
      <c r="P22" s="42">
        <f>(M22*4)+(N22*9)+(O22*4)</f>
        <v>83.448000000000008</v>
      </c>
      <c r="Q22" s="18">
        <f>VLOOKUP(L22,перечень!$B$3:$C$152,2,FALSE)</f>
        <v>88</v>
      </c>
      <c r="R22" s="17">
        <v>36</v>
      </c>
      <c r="S22" s="16">
        <f>$R$22*J22/$K$22</f>
        <v>36</v>
      </c>
      <c r="T22" s="19">
        <f t="shared" si="5"/>
        <v>3.1679999999999997</v>
      </c>
      <c r="U22" s="43">
        <f>SUM(T22)</f>
        <v>3.1679999999999997</v>
      </c>
      <c r="V22" s="217"/>
      <c r="W22" s="209"/>
    </row>
    <row r="23" spans="1:23" s="27" customFormat="1" ht="16.5" thickTop="1" thickBot="1" x14ac:dyDescent="0.3">
      <c r="A23" s="171"/>
      <c r="B23" s="187"/>
      <c r="C23" s="14" t="s">
        <v>124</v>
      </c>
      <c r="D23" s="31" t="s">
        <v>205</v>
      </c>
      <c r="E23" s="15" t="s">
        <v>206</v>
      </c>
      <c r="F23" s="42">
        <v>6.6</v>
      </c>
      <c r="G23" s="42">
        <v>5.2</v>
      </c>
      <c r="H23" s="42">
        <v>39.799999999999997</v>
      </c>
      <c r="I23" s="42">
        <f>(F23*4)+(G23*9)+(H23*4)</f>
        <v>232.39999999999998</v>
      </c>
      <c r="J23" s="16">
        <v>100</v>
      </c>
      <c r="K23" s="17">
        <v>100</v>
      </c>
      <c r="L23" s="15" t="s">
        <v>124</v>
      </c>
      <c r="M23" s="42">
        <f>$R$23/$K$23*F23</f>
        <v>3.3</v>
      </c>
      <c r="N23" s="42">
        <f>$R$23/$K$23*G23</f>
        <v>2.6</v>
      </c>
      <c r="O23" s="42">
        <f>$R$23/$K$23*H23</f>
        <v>19.899999999999999</v>
      </c>
      <c r="P23" s="42">
        <f>(M23*4)+(N23*9)+(O23*4)</f>
        <v>116.19999999999999</v>
      </c>
      <c r="Q23" s="18">
        <f>VLOOKUP(L23,перечень!$B$3:$C$152,2,FALSE)</f>
        <v>67.28</v>
      </c>
      <c r="R23" s="17">
        <v>50</v>
      </c>
      <c r="S23" s="16">
        <f>$R$23*J23/$K$23</f>
        <v>50</v>
      </c>
      <c r="T23" s="19">
        <f t="shared" si="5"/>
        <v>3.3640000000000003</v>
      </c>
      <c r="U23" s="43">
        <f t="shared" ref="U23:U25" si="6">SUM(T23)</f>
        <v>3.3640000000000003</v>
      </c>
      <c r="V23" s="214"/>
      <c r="W23" s="210"/>
    </row>
    <row r="24" spans="1:23" s="27" customFormat="1" ht="16.5" thickTop="1" thickBot="1" x14ac:dyDescent="0.3">
      <c r="A24" s="171"/>
      <c r="B24" s="188" t="s">
        <v>80</v>
      </c>
      <c r="C24" s="14" t="s">
        <v>299</v>
      </c>
      <c r="D24" s="31" t="s">
        <v>205</v>
      </c>
      <c r="E24" s="15" t="s">
        <v>298</v>
      </c>
      <c r="F24" s="42">
        <v>0</v>
      </c>
      <c r="G24" s="42">
        <v>0</v>
      </c>
      <c r="H24" s="42">
        <v>0</v>
      </c>
      <c r="I24" s="42">
        <f>(F24*4)+(G24*9)+(H24*4)</f>
        <v>0</v>
      </c>
      <c r="J24" s="16">
        <v>100</v>
      </c>
      <c r="K24" s="17">
        <v>100</v>
      </c>
      <c r="L24" s="15" t="str">
        <f t="shared" ref="L24" si="7">E24</f>
        <v>вода</v>
      </c>
      <c r="M24" s="42">
        <f>$R$24/$K$24*F24</f>
        <v>0</v>
      </c>
      <c r="N24" s="42">
        <f>$R$24/$K$24*G24</f>
        <v>0</v>
      </c>
      <c r="O24" s="42">
        <f>$R$24/$K$24*H24</f>
        <v>0</v>
      </c>
      <c r="P24" s="42">
        <f>(M24*4)+(N24*9)+(O24*4)</f>
        <v>0</v>
      </c>
      <c r="Q24" s="18">
        <f>VLOOKUP(L24,перечень!$B$3:$C$152,2,FALSE)</f>
        <v>14.76</v>
      </c>
      <c r="R24" s="17">
        <v>200</v>
      </c>
      <c r="S24" s="16">
        <f>$R$24*J24/$K$24</f>
        <v>200</v>
      </c>
      <c r="T24" s="19">
        <f t="shared" si="5"/>
        <v>2.952</v>
      </c>
      <c r="U24" s="43">
        <f t="shared" si="6"/>
        <v>2.952</v>
      </c>
      <c r="V24" s="213">
        <f>SUM(U24:U25)</f>
        <v>2.952</v>
      </c>
      <c r="W24" s="208">
        <f>SUM(P24:P25)</f>
        <v>0</v>
      </c>
    </row>
    <row r="25" spans="1:23" s="27" customFormat="1" ht="16.5" thickTop="1" thickBot="1" x14ac:dyDescent="0.3">
      <c r="A25" s="171"/>
      <c r="B25" s="189"/>
      <c r="C25" s="14" t="s">
        <v>4</v>
      </c>
      <c r="D25" s="31"/>
      <c r="E25" s="15"/>
      <c r="F25" s="42"/>
      <c r="G25" s="42"/>
      <c r="H25" s="42"/>
      <c r="I25" s="42">
        <f>(F25*4)+(G25*9)+(H25*4)</f>
        <v>0</v>
      </c>
      <c r="J25" s="16">
        <v>0</v>
      </c>
      <c r="K25" s="17">
        <v>50</v>
      </c>
      <c r="L25" s="15">
        <f t="shared" si="1"/>
        <v>0</v>
      </c>
      <c r="M25" s="42">
        <f>$R$25/$K$25*F25</f>
        <v>0</v>
      </c>
      <c r="N25" s="42">
        <f>$R$25/$K$25*G25</f>
        <v>0</v>
      </c>
      <c r="O25" s="42">
        <f>$R$25/$K$25*H25</f>
        <v>0</v>
      </c>
      <c r="P25" s="42">
        <f>(M25*4)+(N25*9)+(O25*4)</f>
        <v>0</v>
      </c>
      <c r="Q25" s="18">
        <f>VLOOKUP(L25,перечень!$B$3:$C$152,2,FALSE)</f>
        <v>0</v>
      </c>
      <c r="R25" s="17">
        <v>0</v>
      </c>
      <c r="S25" s="16">
        <f>$R$25*J25/$K$25</f>
        <v>0</v>
      </c>
      <c r="T25" s="19">
        <f t="shared" si="5"/>
        <v>0</v>
      </c>
      <c r="U25" s="43">
        <f t="shared" si="6"/>
        <v>0</v>
      </c>
      <c r="V25" s="214"/>
      <c r="W25" s="210"/>
    </row>
    <row r="26" spans="1:23" s="27" customFormat="1" ht="15.75" customHeight="1" thickTop="1" x14ac:dyDescent="0.25">
      <c r="A26" s="171"/>
      <c r="B26" s="185" t="s">
        <v>79</v>
      </c>
      <c r="C26" s="179" t="s">
        <v>291</v>
      </c>
      <c r="D26" s="154" t="s">
        <v>483</v>
      </c>
      <c r="E26" s="6" t="s">
        <v>116</v>
      </c>
      <c r="F26" s="166">
        <v>0.4</v>
      </c>
      <c r="G26" s="166">
        <v>0</v>
      </c>
      <c r="H26" s="166">
        <v>2.5</v>
      </c>
      <c r="I26" s="166">
        <f t="shared" ref="I26" si="8">(F26*4)+(G26*9)+(H26*4)</f>
        <v>11.6</v>
      </c>
      <c r="J26" s="3">
        <v>67.8</v>
      </c>
      <c r="K26" s="245">
        <v>60</v>
      </c>
      <c r="L26" s="79" t="str">
        <f t="shared" si="1"/>
        <v>помидоры свежие</v>
      </c>
      <c r="M26" s="166">
        <f>$R$26/$K$26*F26</f>
        <v>0.66666666666666674</v>
      </c>
      <c r="N26" s="166">
        <f>$R$26/$K$26*G26</f>
        <v>0</v>
      </c>
      <c r="O26" s="166">
        <f>$R$26/$K$26*H26</f>
        <v>4.166666666666667</v>
      </c>
      <c r="P26" s="166">
        <f t="shared" ref="P26" si="9">(M26*4)+(N26*9)+(O26*4)</f>
        <v>19.333333333333336</v>
      </c>
      <c r="Q26" s="4">
        <f>VLOOKUP(L26,перечень!$B$3:$C$152,2,FALSE)</f>
        <v>320</v>
      </c>
      <c r="R26" s="161">
        <v>100</v>
      </c>
      <c r="S26" s="3">
        <f>$R$26*J26/$K$26</f>
        <v>113</v>
      </c>
      <c r="T26" s="5">
        <f t="shared" si="5"/>
        <v>36.160000000000004</v>
      </c>
      <c r="U26" s="202">
        <f>SUM(T26:T31)</f>
        <v>36.160000000000004</v>
      </c>
      <c r="V26" s="213">
        <f>SUM(U26:U60)</f>
        <v>118.83016666666668</v>
      </c>
      <c r="W26" s="208">
        <f>SUM(P26:P60)</f>
        <v>763.23299999999995</v>
      </c>
    </row>
    <row r="27" spans="1:23" s="27" customFormat="1" x14ac:dyDescent="0.25">
      <c r="A27" s="171"/>
      <c r="B27" s="186"/>
      <c r="C27" s="180"/>
      <c r="D27" s="155"/>
      <c r="E27" s="6"/>
      <c r="F27" s="167"/>
      <c r="G27" s="167"/>
      <c r="H27" s="167"/>
      <c r="I27" s="167"/>
      <c r="J27" s="7">
        <v>0</v>
      </c>
      <c r="K27" s="246"/>
      <c r="L27" s="6">
        <f t="shared" si="1"/>
        <v>0</v>
      </c>
      <c r="M27" s="167"/>
      <c r="N27" s="167"/>
      <c r="O27" s="167"/>
      <c r="P27" s="167"/>
      <c r="Q27" s="8">
        <f>VLOOKUP(L27,перечень!$B$3:$C$152,2,FALSE)</f>
        <v>0</v>
      </c>
      <c r="R27" s="162"/>
      <c r="S27" s="7">
        <f>$R$26*J27/$K$26</f>
        <v>0</v>
      </c>
      <c r="T27" s="9">
        <f t="shared" si="5"/>
        <v>0</v>
      </c>
      <c r="U27" s="203"/>
      <c r="V27" s="217"/>
      <c r="W27" s="209"/>
    </row>
    <row r="28" spans="1:23" s="27" customFormat="1" x14ac:dyDescent="0.25">
      <c r="A28" s="171"/>
      <c r="B28" s="186"/>
      <c r="C28" s="180"/>
      <c r="D28" s="155"/>
      <c r="E28" s="6"/>
      <c r="F28" s="167"/>
      <c r="G28" s="167"/>
      <c r="H28" s="167"/>
      <c r="I28" s="167"/>
      <c r="J28" s="7">
        <v>0</v>
      </c>
      <c r="K28" s="246"/>
      <c r="L28" s="6">
        <f t="shared" si="1"/>
        <v>0</v>
      </c>
      <c r="M28" s="167"/>
      <c r="N28" s="167"/>
      <c r="O28" s="167"/>
      <c r="P28" s="167"/>
      <c r="Q28" s="8">
        <f>VLOOKUP(L28,перечень!$B$3:$C$152,2,FALSE)</f>
        <v>0</v>
      </c>
      <c r="R28" s="162"/>
      <c r="S28" s="7">
        <f>$R$26*J28/$K$26</f>
        <v>0</v>
      </c>
      <c r="T28" s="9">
        <f t="shared" si="5"/>
        <v>0</v>
      </c>
      <c r="U28" s="203"/>
      <c r="V28" s="217"/>
      <c r="W28" s="209"/>
    </row>
    <row r="29" spans="1:23" s="27" customFormat="1" ht="15.75" customHeight="1" x14ac:dyDescent="0.25">
      <c r="A29" s="171"/>
      <c r="B29" s="186"/>
      <c r="C29" s="180"/>
      <c r="D29" s="155"/>
      <c r="E29" s="6"/>
      <c r="F29" s="167"/>
      <c r="G29" s="167"/>
      <c r="H29" s="167"/>
      <c r="I29" s="167"/>
      <c r="J29" s="7">
        <v>0</v>
      </c>
      <c r="K29" s="246"/>
      <c r="L29" s="6">
        <f t="shared" si="1"/>
        <v>0</v>
      </c>
      <c r="M29" s="167"/>
      <c r="N29" s="167"/>
      <c r="O29" s="167"/>
      <c r="P29" s="167"/>
      <c r="Q29" s="8">
        <f>VLOOKUP(L29,перечень!$B$3:$C$152,2,FALSE)</f>
        <v>0</v>
      </c>
      <c r="R29" s="162"/>
      <c r="S29" s="7">
        <v>0</v>
      </c>
      <c r="T29" s="9">
        <f t="shared" si="5"/>
        <v>0</v>
      </c>
      <c r="U29" s="203"/>
      <c r="V29" s="217"/>
      <c r="W29" s="209"/>
    </row>
    <row r="30" spans="1:23" s="27" customFormat="1" x14ac:dyDescent="0.25">
      <c r="A30" s="171"/>
      <c r="B30" s="186"/>
      <c r="C30" s="180"/>
      <c r="D30" s="155"/>
      <c r="E30" s="6"/>
      <c r="F30" s="167"/>
      <c r="G30" s="167"/>
      <c r="H30" s="167"/>
      <c r="I30" s="167"/>
      <c r="J30" s="7">
        <v>0</v>
      </c>
      <c r="K30" s="246"/>
      <c r="L30" s="6">
        <f t="shared" si="1"/>
        <v>0</v>
      </c>
      <c r="M30" s="167"/>
      <c r="N30" s="167"/>
      <c r="O30" s="167"/>
      <c r="P30" s="167"/>
      <c r="Q30" s="8">
        <f>VLOOKUP(L30,перечень!$B$3:$C$152,2,FALSE)</f>
        <v>0</v>
      </c>
      <c r="R30" s="162"/>
      <c r="S30" s="7">
        <v>0</v>
      </c>
      <c r="T30" s="9">
        <f t="shared" si="5"/>
        <v>0</v>
      </c>
      <c r="U30" s="203"/>
      <c r="V30" s="217"/>
      <c r="W30" s="209"/>
    </row>
    <row r="31" spans="1:23" s="27" customFormat="1" ht="15.75" thickBot="1" x14ac:dyDescent="0.3">
      <c r="A31" s="171"/>
      <c r="B31" s="186"/>
      <c r="C31" s="181"/>
      <c r="D31" s="156"/>
      <c r="E31" s="10"/>
      <c r="F31" s="168"/>
      <c r="G31" s="168"/>
      <c r="H31" s="168"/>
      <c r="I31" s="168"/>
      <c r="J31" s="11">
        <v>0</v>
      </c>
      <c r="K31" s="247"/>
      <c r="L31" s="10">
        <f t="shared" si="1"/>
        <v>0</v>
      </c>
      <c r="M31" s="168"/>
      <c r="N31" s="168"/>
      <c r="O31" s="168"/>
      <c r="P31" s="168"/>
      <c r="Q31" s="12">
        <f>VLOOKUP(L31,перечень!$B$3:$C$152,2,FALSE)</f>
        <v>0</v>
      </c>
      <c r="R31" s="163"/>
      <c r="S31" s="11">
        <v>0</v>
      </c>
      <c r="T31" s="13">
        <f t="shared" si="5"/>
        <v>0</v>
      </c>
      <c r="U31" s="204"/>
      <c r="V31" s="217"/>
      <c r="W31" s="209"/>
    </row>
    <row r="32" spans="1:23" s="27" customFormat="1" ht="15.75" thickTop="1" x14ac:dyDescent="0.25">
      <c r="A32" s="171"/>
      <c r="B32" s="186"/>
      <c r="C32" s="179" t="s">
        <v>388</v>
      </c>
      <c r="D32" s="154" t="s">
        <v>484</v>
      </c>
      <c r="E32" s="2" t="s">
        <v>159</v>
      </c>
      <c r="F32" s="166">
        <v>12.6</v>
      </c>
      <c r="G32" s="166">
        <v>9.5</v>
      </c>
      <c r="H32" s="166">
        <v>10.51</v>
      </c>
      <c r="I32" s="166">
        <f>(F32*4)+(G32*9)+(H32*4)</f>
        <v>177.94</v>
      </c>
      <c r="J32" s="3">
        <v>40</v>
      </c>
      <c r="K32" s="161">
        <v>1000</v>
      </c>
      <c r="L32" s="79" t="str">
        <f t="shared" si="1"/>
        <v>макароны</v>
      </c>
      <c r="M32" s="166">
        <f>$R$32/$K$32*F32</f>
        <v>3.15</v>
      </c>
      <c r="N32" s="166">
        <f>$R$32/$K$32*G32</f>
        <v>2.375</v>
      </c>
      <c r="O32" s="166">
        <f>$R$32/$K$32*H32</f>
        <v>2.6274999999999999</v>
      </c>
      <c r="P32" s="166">
        <f>(M32*4)+(N32*9)+(O32*4)</f>
        <v>44.484999999999999</v>
      </c>
      <c r="Q32" s="4">
        <f>VLOOKUP(L32,перечень!$B$3:$C$152,2,FALSE)</f>
        <v>48</v>
      </c>
      <c r="R32" s="161">
        <v>250</v>
      </c>
      <c r="S32" s="3">
        <f t="shared" ref="S32:S39" si="10">$R$32*J32/$K$32</f>
        <v>10</v>
      </c>
      <c r="T32" s="5">
        <f t="shared" si="5"/>
        <v>0.48</v>
      </c>
      <c r="U32" s="202">
        <f>SUM(T32:T39)</f>
        <v>11.813500000000001</v>
      </c>
      <c r="V32" s="217"/>
      <c r="W32" s="209"/>
    </row>
    <row r="33" spans="1:23" s="27" customFormat="1" x14ac:dyDescent="0.25">
      <c r="A33" s="171"/>
      <c r="B33" s="186"/>
      <c r="C33" s="180"/>
      <c r="D33" s="155"/>
      <c r="E33" s="6" t="s">
        <v>97</v>
      </c>
      <c r="F33" s="167"/>
      <c r="G33" s="167"/>
      <c r="H33" s="167"/>
      <c r="I33" s="167"/>
      <c r="J33" s="7">
        <v>544</v>
      </c>
      <c r="K33" s="162"/>
      <c r="L33" s="6" t="str">
        <f t="shared" si="1"/>
        <v>картофель</v>
      </c>
      <c r="M33" s="167"/>
      <c r="N33" s="167"/>
      <c r="O33" s="167"/>
      <c r="P33" s="167"/>
      <c r="Q33" s="8">
        <f>VLOOKUP(L33,перечень!$B$3:$C$152,2,FALSE)</f>
        <v>70</v>
      </c>
      <c r="R33" s="162"/>
      <c r="S33" s="7">
        <f t="shared" si="10"/>
        <v>136</v>
      </c>
      <c r="T33" s="9">
        <f t="shared" si="5"/>
        <v>9.5200000000000014</v>
      </c>
      <c r="U33" s="203"/>
      <c r="V33" s="217"/>
      <c r="W33" s="209"/>
    </row>
    <row r="34" spans="1:23" s="27" customFormat="1" x14ac:dyDescent="0.25">
      <c r="A34" s="171"/>
      <c r="B34" s="186"/>
      <c r="C34" s="180"/>
      <c r="D34" s="155"/>
      <c r="E34" s="6" t="s">
        <v>99</v>
      </c>
      <c r="F34" s="167"/>
      <c r="G34" s="167"/>
      <c r="H34" s="167"/>
      <c r="I34" s="167"/>
      <c r="J34" s="7">
        <v>50</v>
      </c>
      <c r="K34" s="162"/>
      <c r="L34" s="6" t="str">
        <f t="shared" si="1"/>
        <v>морковь</v>
      </c>
      <c r="M34" s="167"/>
      <c r="N34" s="167"/>
      <c r="O34" s="167"/>
      <c r="P34" s="167"/>
      <c r="Q34" s="8">
        <f>VLOOKUP(L34,перечень!$B$3:$C$152,2,FALSE)</f>
        <v>60</v>
      </c>
      <c r="R34" s="162"/>
      <c r="S34" s="7">
        <f t="shared" si="10"/>
        <v>12.5</v>
      </c>
      <c r="T34" s="9">
        <f t="shared" si="5"/>
        <v>0.75</v>
      </c>
      <c r="U34" s="203"/>
      <c r="V34" s="217"/>
      <c r="W34" s="209"/>
    </row>
    <row r="35" spans="1:23" s="27" customFormat="1" x14ac:dyDescent="0.25">
      <c r="A35" s="171"/>
      <c r="B35" s="186"/>
      <c r="C35" s="180"/>
      <c r="D35" s="155"/>
      <c r="E35" s="6" t="s">
        <v>100</v>
      </c>
      <c r="F35" s="167"/>
      <c r="G35" s="167"/>
      <c r="H35" s="167"/>
      <c r="I35" s="167"/>
      <c r="J35" s="7">
        <v>50</v>
      </c>
      <c r="K35" s="162"/>
      <c r="L35" s="6" t="str">
        <f t="shared" si="1"/>
        <v>лук</v>
      </c>
      <c r="M35" s="167"/>
      <c r="N35" s="167"/>
      <c r="O35" s="167"/>
      <c r="P35" s="167"/>
      <c r="Q35" s="8">
        <f>VLOOKUP(L35,перечень!$B$3:$C$152,2,FALSE)</f>
        <v>50</v>
      </c>
      <c r="R35" s="162"/>
      <c r="S35" s="7">
        <f t="shared" si="10"/>
        <v>12.5</v>
      </c>
      <c r="T35" s="9">
        <f t="shared" si="5"/>
        <v>0.625</v>
      </c>
      <c r="U35" s="203"/>
      <c r="V35" s="217"/>
      <c r="W35" s="209"/>
    </row>
    <row r="36" spans="1:23" s="27" customFormat="1" x14ac:dyDescent="0.25">
      <c r="A36" s="171"/>
      <c r="B36" s="186"/>
      <c r="C36" s="180"/>
      <c r="D36" s="155"/>
      <c r="E36" s="6" t="s">
        <v>139</v>
      </c>
      <c r="F36" s="167"/>
      <c r="G36" s="167"/>
      <c r="H36" s="167"/>
      <c r="I36" s="167"/>
      <c r="J36" s="7">
        <v>10</v>
      </c>
      <c r="K36" s="162"/>
      <c r="L36" s="6" t="str">
        <f t="shared" si="1"/>
        <v>масло растительное</v>
      </c>
      <c r="M36" s="167"/>
      <c r="N36" s="167"/>
      <c r="O36" s="167"/>
      <c r="P36" s="167"/>
      <c r="Q36" s="8">
        <f>VLOOKUP(L36,перечень!$B$3:$C$152,2,FALSE)</f>
        <v>173</v>
      </c>
      <c r="R36" s="162"/>
      <c r="S36" s="7">
        <f t="shared" si="10"/>
        <v>2.5</v>
      </c>
      <c r="T36" s="9">
        <f t="shared" si="5"/>
        <v>0.4325</v>
      </c>
      <c r="U36" s="203"/>
      <c r="V36" s="217"/>
      <c r="W36" s="209"/>
    </row>
    <row r="37" spans="1:23" s="27" customFormat="1" x14ac:dyDescent="0.25">
      <c r="A37" s="171"/>
      <c r="B37" s="186"/>
      <c r="C37" s="180"/>
      <c r="D37" s="155"/>
      <c r="E37" s="6" t="s">
        <v>137</v>
      </c>
      <c r="F37" s="167"/>
      <c r="G37" s="167"/>
      <c r="H37" s="167"/>
      <c r="I37" s="167"/>
      <c r="J37" s="7">
        <v>1.5</v>
      </c>
      <c r="K37" s="162"/>
      <c r="L37" s="6" t="str">
        <f t="shared" si="1"/>
        <v>соль</v>
      </c>
      <c r="M37" s="167"/>
      <c r="N37" s="167"/>
      <c r="O37" s="167"/>
      <c r="P37" s="167"/>
      <c r="Q37" s="8">
        <f>VLOOKUP(L37,перечень!$B$3:$C$152,2,FALSE)</f>
        <v>16</v>
      </c>
      <c r="R37" s="162"/>
      <c r="S37" s="7">
        <f t="shared" si="10"/>
        <v>0.375</v>
      </c>
      <c r="T37" s="9">
        <f t="shared" si="5"/>
        <v>6.0000000000000001E-3</v>
      </c>
      <c r="U37" s="203"/>
      <c r="V37" s="217"/>
      <c r="W37" s="209"/>
    </row>
    <row r="38" spans="1:23" s="27" customFormat="1" x14ac:dyDescent="0.25">
      <c r="A38" s="171"/>
      <c r="B38" s="186"/>
      <c r="C38" s="180"/>
      <c r="D38" s="155"/>
      <c r="E38" s="6"/>
      <c r="F38" s="167"/>
      <c r="G38" s="167"/>
      <c r="H38" s="167"/>
      <c r="I38" s="167"/>
      <c r="J38" s="7"/>
      <c r="K38" s="162"/>
      <c r="L38" s="6">
        <f t="shared" si="1"/>
        <v>0</v>
      </c>
      <c r="M38" s="167"/>
      <c r="N38" s="167"/>
      <c r="O38" s="167"/>
      <c r="P38" s="167"/>
      <c r="Q38" s="8">
        <f>VLOOKUP(L38,перечень!$B$3:$C$152,2,FALSE)</f>
        <v>0</v>
      </c>
      <c r="R38" s="162"/>
      <c r="S38" s="7">
        <f t="shared" si="10"/>
        <v>0</v>
      </c>
      <c r="T38" s="9">
        <f t="shared" si="5"/>
        <v>0</v>
      </c>
      <c r="U38" s="203"/>
      <c r="V38" s="217"/>
      <c r="W38" s="209"/>
    </row>
    <row r="39" spans="1:23" s="27" customFormat="1" ht="15.75" thickBot="1" x14ac:dyDescent="0.3">
      <c r="A39" s="171"/>
      <c r="B39" s="186"/>
      <c r="C39" s="181"/>
      <c r="D39" s="156"/>
      <c r="E39" s="10"/>
      <c r="F39" s="168"/>
      <c r="G39" s="168"/>
      <c r="H39" s="168"/>
      <c r="I39" s="168"/>
      <c r="J39" s="11"/>
      <c r="K39" s="163"/>
      <c r="L39" s="10">
        <f t="shared" si="1"/>
        <v>0</v>
      </c>
      <c r="M39" s="168"/>
      <c r="N39" s="168"/>
      <c r="O39" s="168"/>
      <c r="P39" s="168"/>
      <c r="Q39" s="12">
        <f>VLOOKUP(L39,перечень!$B$3:$C$152,2,FALSE)</f>
        <v>0</v>
      </c>
      <c r="R39" s="163"/>
      <c r="S39" s="11">
        <f t="shared" si="10"/>
        <v>0</v>
      </c>
      <c r="T39" s="13">
        <f t="shared" si="5"/>
        <v>0</v>
      </c>
      <c r="U39" s="204"/>
      <c r="V39" s="217"/>
      <c r="W39" s="209"/>
    </row>
    <row r="40" spans="1:23" s="27" customFormat="1" ht="15.75" thickTop="1" x14ac:dyDescent="0.25">
      <c r="A40" s="171"/>
      <c r="B40" s="186"/>
      <c r="C40" s="179" t="s">
        <v>330</v>
      </c>
      <c r="D40" s="154" t="s">
        <v>205</v>
      </c>
      <c r="E40" s="6" t="s">
        <v>185</v>
      </c>
      <c r="F40" s="166">
        <v>13</v>
      </c>
      <c r="G40" s="166">
        <v>16.5</v>
      </c>
      <c r="H40" s="166">
        <v>12.3</v>
      </c>
      <c r="I40" s="166">
        <f t="shared" ref="I40" si="11">(F40*4)+(G40*9)+(H40*4)</f>
        <v>249.7</v>
      </c>
      <c r="J40" s="3">
        <v>110</v>
      </c>
      <c r="K40" s="161">
        <v>100</v>
      </c>
      <c r="L40" s="79" t="str">
        <f t="shared" si="1"/>
        <v>тефтели</v>
      </c>
      <c r="M40" s="166">
        <f>$R$40/$K$40*F40</f>
        <v>13</v>
      </c>
      <c r="N40" s="166">
        <f>$R$40/$K$40*G40</f>
        <v>16.5</v>
      </c>
      <c r="O40" s="166">
        <f>$R$40/$K$40*H40</f>
        <v>12.3</v>
      </c>
      <c r="P40" s="166">
        <f t="shared" ref="P40" si="12">(M40*4)+(N40*9)+(O40*4)</f>
        <v>249.7</v>
      </c>
      <c r="Q40" s="4">
        <f>VLOOKUP(L40,перечень!$B$3:$C$152,2,FALSE)</f>
        <v>331</v>
      </c>
      <c r="R40" s="161">
        <v>100</v>
      </c>
      <c r="S40" s="3">
        <f>$R$40*J40/$K$40</f>
        <v>110</v>
      </c>
      <c r="T40" s="5">
        <f t="shared" si="5"/>
        <v>36.410000000000004</v>
      </c>
      <c r="U40" s="202">
        <f>SUM(T40:T43)</f>
        <v>36.410000000000004</v>
      </c>
      <c r="V40" s="217"/>
      <c r="W40" s="209"/>
    </row>
    <row r="41" spans="1:23" s="27" customFormat="1" x14ac:dyDescent="0.25">
      <c r="A41" s="171"/>
      <c r="B41" s="186"/>
      <c r="C41" s="180"/>
      <c r="D41" s="155"/>
      <c r="E41" s="6"/>
      <c r="F41" s="167"/>
      <c r="G41" s="167"/>
      <c r="H41" s="167"/>
      <c r="I41" s="167"/>
      <c r="J41" s="7">
        <v>0</v>
      </c>
      <c r="K41" s="162"/>
      <c r="L41" s="6">
        <f t="shared" si="1"/>
        <v>0</v>
      </c>
      <c r="M41" s="167"/>
      <c r="N41" s="167"/>
      <c r="O41" s="167"/>
      <c r="P41" s="167"/>
      <c r="Q41" s="8">
        <f>VLOOKUP(L41,перечень!$B$3:$C$152,2,FALSE)</f>
        <v>0</v>
      </c>
      <c r="R41" s="162"/>
      <c r="S41" s="7">
        <f>$R$40*J41/$K$40</f>
        <v>0</v>
      </c>
      <c r="T41" s="9">
        <f t="shared" si="5"/>
        <v>0</v>
      </c>
      <c r="U41" s="203"/>
      <c r="V41" s="217"/>
      <c r="W41" s="209"/>
    </row>
    <row r="42" spans="1:23" s="27" customFormat="1" x14ac:dyDescent="0.25">
      <c r="A42" s="171"/>
      <c r="B42" s="186"/>
      <c r="C42" s="180"/>
      <c r="D42" s="155"/>
      <c r="E42" s="6"/>
      <c r="F42" s="167"/>
      <c r="G42" s="167"/>
      <c r="H42" s="167"/>
      <c r="I42" s="167"/>
      <c r="J42" s="7">
        <v>0</v>
      </c>
      <c r="K42" s="162"/>
      <c r="L42" s="6">
        <f t="shared" si="1"/>
        <v>0</v>
      </c>
      <c r="M42" s="167"/>
      <c r="N42" s="167"/>
      <c r="O42" s="167"/>
      <c r="P42" s="167"/>
      <c r="Q42" s="8">
        <f>VLOOKUP(L42,перечень!$B$3:$C$152,2,FALSE)</f>
        <v>0</v>
      </c>
      <c r="R42" s="162"/>
      <c r="S42" s="7">
        <f>$R$40*J42/$K$40</f>
        <v>0</v>
      </c>
      <c r="T42" s="9">
        <f t="shared" si="5"/>
        <v>0</v>
      </c>
      <c r="U42" s="203"/>
      <c r="V42" s="217"/>
      <c r="W42" s="209"/>
    </row>
    <row r="43" spans="1:23" s="27" customFormat="1" ht="15.75" thickBot="1" x14ac:dyDescent="0.3">
      <c r="A43" s="171"/>
      <c r="B43" s="186"/>
      <c r="C43" s="181"/>
      <c r="D43" s="156"/>
      <c r="E43" s="10"/>
      <c r="F43" s="168"/>
      <c r="G43" s="168"/>
      <c r="H43" s="168"/>
      <c r="I43" s="168"/>
      <c r="J43" s="11">
        <v>0</v>
      </c>
      <c r="K43" s="163"/>
      <c r="L43" s="10">
        <f t="shared" si="1"/>
        <v>0</v>
      </c>
      <c r="M43" s="168"/>
      <c r="N43" s="168"/>
      <c r="O43" s="168"/>
      <c r="P43" s="168"/>
      <c r="Q43" s="12">
        <f>VLOOKUP(L43,перечень!$B$3:$C$152,2,FALSE)</f>
        <v>0</v>
      </c>
      <c r="R43" s="163"/>
      <c r="S43" s="11">
        <f>$R$40*J43/$K$40</f>
        <v>0</v>
      </c>
      <c r="T43" s="13">
        <f t="shared" si="5"/>
        <v>0</v>
      </c>
      <c r="U43" s="204"/>
      <c r="V43" s="217"/>
      <c r="W43" s="209"/>
    </row>
    <row r="44" spans="1:23" s="27" customFormat="1" ht="15.75" thickTop="1" x14ac:dyDescent="0.25">
      <c r="A44" s="171"/>
      <c r="B44" s="186"/>
      <c r="C44" s="173" t="s">
        <v>229</v>
      </c>
      <c r="D44" s="154" t="s">
        <v>481</v>
      </c>
      <c r="E44" s="6" t="s">
        <v>150</v>
      </c>
      <c r="F44" s="166">
        <v>3.6</v>
      </c>
      <c r="G44" s="166">
        <v>5</v>
      </c>
      <c r="H44" s="166">
        <v>15.8</v>
      </c>
      <c r="I44" s="166">
        <f>(F44*4)+(G44*9)+(H44*4)</f>
        <v>122.6</v>
      </c>
      <c r="J44" s="3">
        <v>54</v>
      </c>
      <c r="K44" s="199">
        <v>150</v>
      </c>
      <c r="L44" s="79" t="str">
        <f t="shared" si="1"/>
        <v>рис</v>
      </c>
      <c r="M44" s="166">
        <f>$R$44/$K$44*F44</f>
        <v>4.8</v>
      </c>
      <c r="N44" s="166">
        <f>$R$44/$K$44*G44</f>
        <v>6.6666666666666661</v>
      </c>
      <c r="O44" s="166">
        <f>$R$44/$K$44*H44</f>
        <v>21.066666666666666</v>
      </c>
      <c r="P44" s="166">
        <f>(M44*4)+(N44*9)+(O44*4)</f>
        <v>163.46666666666664</v>
      </c>
      <c r="Q44" s="4">
        <f>VLOOKUP(L44,перечень!$B$3:$C$152,2,FALSE)</f>
        <v>70</v>
      </c>
      <c r="R44" s="199">
        <v>200</v>
      </c>
      <c r="S44" s="3">
        <f t="shared" ref="S44:S52" si="13">$R$44*J44/$K$44</f>
        <v>72</v>
      </c>
      <c r="T44" s="5">
        <f t="shared" si="5"/>
        <v>5.0400000000000009</v>
      </c>
      <c r="U44" s="202">
        <f>SUM(T44:T52)</f>
        <v>11.714666666666668</v>
      </c>
      <c r="V44" s="217"/>
      <c r="W44" s="209"/>
    </row>
    <row r="45" spans="1:23" s="27" customFormat="1" x14ac:dyDescent="0.25">
      <c r="A45" s="171"/>
      <c r="B45" s="186"/>
      <c r="C45" s="174"/>
      <c r="D45" s="155"/>
      <c r="E45" s="6" t="s">
        <v>123</v>
      </c>
      <c r="F45" s="167"/>
      <c r="G45" s="167"/>
      <c r="H45" s="167"/>
      <c r="I45" s="167"/>
      <c r="J45" s="7">
        <v>6.8</v>
      </c>
      <c r="K45" s="200"/>
      <c r="L45" s="6" t="str">
        <f t="shared" si="1"/>
        <v>масло сливочное</v>
      </c>
      <c r="M45" s="167"/>
      <c r="N45" s="167"/>
      <c r="O45" s="167"/>
      <c r="P45" s="167"/>
      <c r="Q45" s="8">
        <f>VLOOKUP(L45,перечень!$B$3:$C$152,2,FALSE)</f>
        <v>735</v>
      </c>
      <c r="R45" s="200"/>
      <c r="S45" s="7">
        <f t="shared" si="13"/>
        <v>9.0666666666666664</v>
      </c>
      <c r="T45" s="9">
        <f t="shared" si="5"/>
        <v>6.6639999999999997</v>
      </c>
      <c r="U45" s="203"/>
      <c r="V45" s="217"/>
      <c r="W45" s="209"/>
    </row>
    <row r="46" spans="1:23" s="27" customFormat="1" x14ac:dyDescent="0.25">
      <c r="A46" s="171"/>
      <c r="B46" s="186"/>
      <c r="C46" s="174"/>
      <c r="D46" s="155"/>
      <c r="E46" s="6" t="s">
        <v>137</v>
      </c>
      <c r="F46" s="167"/>
      <c r="G46" s="167"/>
      <c r="H46" s="167"/>
      <c r="I46" s="167"/>
      <c r="J46" s="7">
        <v>0.5</v>
      </c>
      <c r="K46" s="200"/>
      <c r="L46" s="6" t="str">
        <f t="shared" si="1"/>
        <v>соль</v>
      </c>
      <c r="M46" s="167"/>
      <c r="N46" s="167"/>
      <c r="O46" s="167"/>
      <c r="P46" s="167"/>
      <c r="Q46" s="8">
        <f>VLOOKUP(L46,перечень!$B$3:$C$152,2,FALSE)</f>
        <v>16</v>
      </c>
      <c r="R46" s="200"/>
      <c r="S46" s="7">
        <f t="shared" si="13"/>
        <v>0.66666666666666663</v>
      </c>
      <c r="T46" s="9">
        <f t="shared" si="5"/>
        <v>1.0666666666666666E-2</v>
      </c>
      <c r="U46" s="203"/>
      <c r="V46" s="217"/>
      <c r="W46" s="209"/>
    </row>
    <row r="47" spans="1:23" s="27" customFormat="1" x14ac:dyDescent="0.25">
      <c r="A47" s="171"/>
      <c r="B47" s="186"/>
      <c r="C47" s="174"/>
      <c r="D47" s="155"/>
      <c r="E47" s="6"/>
      <c r="F47" s="167"/>
      <c r="G47" s="167"/>
      <c r="H47" s="167"/>
      <c r="I47" s="167"/>
      <c r="J47" s="7"/>
      <c r="K47" s="200"/>
      <c r="L47" s="6">
        <f t="shared" si="1"/>
        <v>0</v>
      </c>
      <c r="M47" s="167"/>
      <c r="N47" s="167"/>
      <c r="O47" s="167"/>
      <c r="P47" s="167"/>
      <c r="Q47" s="8">
        <f>VLOOKUP(L47,перечень!$B$3:$C$152,2,FALSE)</f>
        <v>0</v>
      </c>
      <c r="R47" s="200"/>
      <c r="S47" s="7">
        <f t="shared" si="13"/>
        <v>0</v>
      </c>
      <c r="T47" s="9">
        <f t="shared" si="5"/>
        <v>0</v>
      </c>
      <c r="U47" s="203"/>
      <c r="V47" s="217"/>
      <c r="W47" s="209"/>
    </row>
    <row r="48" spans="1:23" s="27" customFormat="1" x14ac:dyDescent="0.25">
      <c r="A48" s="171"/>
      <c r="B48" s="186"/>
      <c r="C48" s="174"/>
      <c r="D48" s="155"/>
      <c r="E48" s="6"/>
      <c r="F48" s="167"/>
      <c r="G48" s="167"/>
      <c r="H48" s="167"/>
      <c r="I48" s="167"/>
      <c r="J48" s="7"/>
      <c r="K48" s="200"/>
      <c r="L48" s="6">
        <f t="shared" si="1"/>
        <v>0</v>
      </c>
      <c r="M48" s="167"/>
      <c r="N48" s="167"/>
      <c r="O48" s="167"/>
      <c r="P48" s="167"/>
      <c r="Q48" s="8">
        <f>VLOOKUP(L48,перечень!$B$3:$C$152,2,FALSE)</f>
        <v>0</v>
      </c>
      <c r="R48" s="200"/>
      <c r="S48" s="7">
        <f t="shared" si="13"/>
        <v>0</v>
      </c>
      <c r="T48" s="9">
        <f t="shared" si="5"/>
        <v>0</v>
      </c>
      <c r="U48" s="203"/>
      <c r="V48" s="217"/>
      <c r="W48" s="209"/>
    </row>
    <row r="49" spans="1:23" s="27" customFormat="1" x14ac:dyDescent="0.25">
      <c r="A49" s="171"/>
      <c r="B49" s="186"/>
      <c r="C49" s="174"/>
      <c r="D49" s="155"/>
      <c r="E49" s="6"/>
      <c r="F49" s="167"/>
      <c r="G49" s="167"/>
      <c r="H49" s="167"/>
      <c r="I49" s="167"/>
      <c r="J49" s="7"/>
      <c r="K49" s="200"/>
      <c r="L49" s="6">
        <f t="shared" si="1"/>
        <v>0</v>
      </c>
      <c r="M49" s="167"/>
      <c r="N49" s="167"/>
      <c r="O49" s="167"/>
      <c r="P49" s="167"/>
      <c r="Q49" s="8">
        <f>VLOOKUP(L49,перечень!$B$3:$C$152,2,FALSE)</f>
        <v>0</v>
      </c>
      <c r="R49" s="200"/>
      <c r="S49" s="7">
        <f t="shared" si="13"/>
        <v>0</v>
      </c>
      <c r="T49" s="9">
        <f t="shared" si="5"/>
        <v>0</v>
      </c>
      <c r="U49" s="203"/>
      <c r="V49" s="217"/>
      <c r="W49" s="209"/>
    </row>
    <row r="50" spans="1:23" s="27" customFormat="1" x14ac:dyDescent="0.25">
      <c r="A50" s="171"/>
      <c r="B50" s="186"/>
      <c r="C50" s="174"/>
      <c r="D50" s="155"/>
      <c r="E50" s="6"/>
      <c r="F50" s="167"/>
      <c r="G50" s="167"/>
      <c r="H50" s="167"/>
      <c r="I50" s="167"/>
      <c r="J50" s="7"/>
      <c r="K50" s="200"/>
      <c r="L50" s="6">
        <f t="shared" si="1"/>
        <v>0</v>
      </c>
      <c r="M50" s="167"/>
      <c r="N50" s="167"/>
      <c r="O50" s="167"/>
      <c r="P50" s="167"/>
      <c r="Q50" s="8">
        <f>VLOOKUP(L50,перечень!$B$3:$C$152,2,FALSE)</f>
        <v>0</v>
      </c>
      <c r="R50" s="200"/>
      <c r="S50" s="7">
        <f t="shared" si="13"/>
        <v>0</v>
      </c>
      <c r="T50" s="9">
        <f t="shared" si="5"/>
        <v>0</v>
      </c>
      <c r="U50" s="203"/>
      <c r="V50" s="217"/>
      <c r="W50" s="209"/>
    </row>
    <row r="51" spans="1:23" s="27" customFormat="1" x14ac:dyDescent="0.25">
      <c r="A51" s="171"/>
      <c r="B51" s="186"/>
      <c r="C51" s="174"/>
      <c r="D51" s="155"/>
      <c r="E51" s="6"/>
      <c r="F51" s="167"/>
      <c r="G51" s="167"/>
      <c r="H51" s="167"/>
      <c r="I51" s="167"/>
      <c r="J51" s="7"/>
      <c r="K51" s="200"/>
      <c r="L51" s="6">
        <f t="shared" si="1"/>
        <v>0</v>
      </c>
      <c r="M51" s="167"/>
      <c r="N51" s="167"/>
      <c r="O51" s="167"/>
      <c r="P51" s="167"/>
      <c r="Q51" s="8">
        <f>VLOOKUP(L51,перечень!$B$3:$C$152,2,FALSE)</f>
        <v>0</v>
      </c>
      <c r="R51" s="200"/>
      <c r="S51" s="7">
        <f t="shared" si="13"/>
        <v>0</v>
      </c>
      <c r="T51" s="9">
        <f t="shared" si="5"/>
        <v>0</v>
      </c>
      <c r="U51" s="203"/>
      <c r="V51" s="217"/>
      <c r="W51" s="209"/>
    </row>
    <row r="52" spans="1:23" s="27" customFormat="1" ht="15.75" thickBot="1" x14ac:dyDescent="0.3">
      <c r="A52" s="171"/>
      <c r="B52" s="186"/>
      <c r="C52" s="175"/>
      <c r="D52" s="156"/>
      <c r="E52" s="10"/>
      <c r="F52" s="168"/>
      <c r="G52" s="168"/>
      <c r="H52" s="168"/>
      <c r="I52" s="168"/>
      <c r="J52" s="11"/>
      <c r="K52" s="201"/>
      <c r="L52" s="10">
        <f t="shared" si="1"/>
        <v>0</v>
      </c>
      <c r="M52" s="168"/>
      <c r="N52" s="168"/>
      <c r="O52" s="168"/>
      <c r="P52" s="168"/>
      <c r="Q52" s="12">
        <f>VLOOKUP(L52,перечень!$B$3:$C$152,2,FALSE)</f>
        <v>0</v>
      </c>
      <c r="R52" s="201"/>
      <c r="S52" s="11">
        <f t="shared" si="13"/>
        <v>0</v>
      </c>
      <c r="T52" s="13">
        <f t="shared" si="5"/>
        <v>0</v>
      </c>
      <c r="U52" s="204"/>
      <c r="V52" s="217"/>
      <c r="W52" s="209"/>
    </row>
    <row r="53" spans="1:23" s="27" customFormat="1" ht="15.75" customHeight="1" thickTop="1" x14ac:dyDescent="0.25">
      <c r="A53" s="171"/>
      <c r="B53" s="186"/>
      <c r="C53" s="179" t="s">
        <v>475</v>
      </c>
      <c r="D53" s="221" t="s">
        <v>203</v>
      </c>
      <c r="E53" s="2" t="s">
        <v>146</v>
      </c>
      <c r="F53" s="166">
        <v>0.5</v>
      </c>
      <c r="G53" s="166">
        <v>0.1</v>
      </c>
      <c r="H53" s="166">
        <v>10.1</v>
      </c>
      <c r="I53" s="166">
        <f t="shared" ref="I53" si="14">(F53*4)+(G53*9)+(H53*4)</f>
        <v>43.3</v>
      </c>
      <c r="J53" s="3">
        <v>100</v>
      </c>
      <c r="K53" s="199">
        <v>100</v>
      </c>
      <c r="L53" s="2" t="s">
        <v>146</v>
      </c>
      <c r="M53" s="166">
        <f>$R$53/$K$53*F53</f>
        <v>1</v>
      </c>
      <c r="N53" s="166">
        <f>$R$53/$K$53*G53</f>
        <v>0.2</v>
      </c>
      <c r="O53" s="166">
        <f>$R$53/$K$53*H53</f>
        <v>20.2</v>
      </c>
      <c r="P53" s="166">
        <f t="shared" ref="P53" si="15">(M53*4)+(N53*9)+(O53*4)</f>
        <v>86.6</v>
      </c>
      <c r="Q53" s="4">
        <f>VLOOKUP(L53,перечень!$B$3:$C$152,2,FALSE)</f>
        <v>81</v>
      </c>
      <c r="R53" s="199">
        <v>200</v>
      </c>
      <c r="S53" s="3">
        <f>$R$53*J53/$K$53</f>
        <v>200</v>
      </c>
      <c r="T53" s="5">
        <f t="shared" si="5"/>
        <v>16.2</v>
      </c>
      <c r="U53" s="202">
        <f>SUM(T53:T55)</f>
        <v>16.2</v>
      </c>
      <c r="V53" s="217"/>
      <c r="W53" s="209"/>
    </row>
    <row r="54" spans="1:23" s="27" customFormat="1" x14ac:dyDescent="0.25">
      <c r="A54" s="171"/>
      <c r="B54" s="186"/>
      <c r="C54" s="180"/>
      <c r="D54" s="222"/>
      <c r="E54" s="6"/>
      <c r="F54" s="167"/>
      <c r="G54" s="167"/>
      <c r="H54" s="167"/>
      <c r="I54" s="167"/>
      <c r="J54" s="7">
        <v>10</v>
      </c>
      <c r="K54" s="200"/>
      <c r="L54" s="6">
        <v>0</v>
      </c>
      <c r="M54" s="167"/>
      <c r="N54" s="167"/>
      <c r="O54" s="167"/>
      <c r="P54" s="167"/>
      <c r="Q54" s="8">
        <f>VLOOKUP(L54,перечень!$B$3:$C$152,2,FALSE)</f>
        <v>0</v>
      </c>
      <c r="R54" s="200"/>
      <c r="S54" s="7">
        <f>$R$53*J54/$K$53</f>
        <v>20</v>
      </c>
      <c r="T54" s="9">
        <f t="shared" si="5"/>
        <v>0</v>
      </c>
      <c r="U54" s="203"/>
      <c r="V54" s="217"/>
      <c r="W54" s="209"/>
    </row>
    <row r="55" spans="1:23" s="27" customFormat="1" ht="15.75" thickBot="1" x14ac:dyDescent="0.3">
      <c r="A55" s="171"/>
      <c r="B55" s="186"/>
      <c r="C55" s="181"/>
      <c r="D55" s="223"/>
      <c r="E55" s="10"/>
      <c r="F55" s="168"/>
      <c r="G55" s="168"/>
      <c r="H55" s="168"/>
      <c r="I55" s="168"/>
      <c r="J55" s="11">
        <v>10</v>
      </c>
      <c r="K55" s="201"/>
      <c r="L55" s="10">
        <v>0</v>
      </c>
      <c r="M55" s="168"/>
      <c r="N55" s="168"/>
      <c r="O55" s="168"/>
      <c r="P55" s="168"/>
      <c r="Q55" s="12">
        <f>VLOOKUP(L55,перечень!$B$3:$C$152,2,FALSE)</f>
        <v>0</v>
      </c>
      <c r="R55" s="201"/>
      <c r="S55" s="11">
        <f>$R$53*J55/$K$53</f>
        <v>20</v>
      </c>
      <c r="T55" s="13">
        <f t="shared" si="5"/>
        <v>0</v>
      </c>
      <c r="U55" s="204"/>
      <c r="V55" s="217"/>
      <c r="W55" s="209"/>
    </row>
    <row r="56" spans="1:23" s="27" customFormat="1" ht="16.5" thickTop="1" thickBot="1" x14ac:dyDescent="0.3">
      <c r="A56" s="171"/>
      <c r="B56" s="186"/>
      <c r="C56" s="14" t="s">
        <v>204</v>
      </c>
      <c r="D56" s="31" t="s">
        <v>205</v>
      </c>
      <c r="E56" s="15" t="s">
        <v>204</v>
      </c>
      <c r="F56" s="42">
        <v>8.1</v>
      </c>
      <c r="G56" s="42">
        <v>3.4</v>
      </c>
      <c r="H56" s="42">
        <v>42.2</v>
      </c>
      <c r="I56" s="42">
        <f>(F56*4)+(G56*9)+(H56*4)</f>
        <v>231.8</v>
      </c>
      <c r="J56" s="16">
        <v>100</v>
      </c>
      <c r="K56" s="17">
        <v>100</v>
      </c>
      <c r="L56" s="6" t="s">
        <v>125</v>
      </c>
      <c r="M56" s="109">
        <f>$R$56/$K$56*F56</f>
        <v>2.9159999999999999</v>
      </c>
      <c r="N56" s="42">
        <f>$R$56/$K$56*G56</f>
        <v>1.224</v>
      </c>
      <c r="O56" s="42">
        <f>$R$56/$K$56*H56</f>
        <v>15.192</v>
      </c>
      <c r="P56" s="42">
        <f>(M56*4)+(N56*9)+(O56*4)</f>
        <v>83.448000000000008</v>
      </c>
      <c r="Q56" s="18">
        <f>VLOOKUP(L56,перечень!$B$3:$C$152,2,FALSE)</f>
        <v>88</v>
      </c>
      <c r="R56" s="17">
        <v>36</v>
      </c>
      <c r="S56" s="16">
        <f>$R$56*J56/$K$56</f>
        <v>36</v>
      </c>
      <c r="T56" s="19">
        <f t="shared" si="5"/>
        <v>3.1679999999999997</v>
      </c>
      <c r="U56" s="43">
        <f>SUM(T56)</f>
        <v>3.1679999999999997</v>
      </c>
      <c r="V56" s="217"/>
      <c r="W56" s="209"/>
    </row>
    <row r="57" spans="1:23" s="27" customFormat="1" ht="16.5" thickTop="1" thickBot="1" x14ac:dyDescent="0.3">
      <c r="A57" s="171"/>
      <c r="B57" s="186"/>
      <c r="C57" s="14" t="s">
        <v>124</v>
      </c>
      <c r="D57" s="31" t="s">
        <v>205</v>
      </c>
      <c r="E57" s="15" t="s">
        <v>206</v>
      </c>
      <c r="F57" s="42">
        <v>6.6</v>
      </c>
      <c r="G57" s="42">
        <v>5.2</v>
      </c>
      <c r="H57" s="42">
        <v>39.799999999999997</v>
      </c>
      <c r="I57" s="42">
        <f>(F57*4)+(G57*9)+(H57*4)</f>
        <v>232.39999999999998</v>
      </c>
      <c r="J57" s="16">
        <v>100</v>
      </c>
      <c r="K57" s="17">
        <v>100</v>
      </c>
      <c r="L57" s="15" t="s">
        <v>124</v>
      </c>
      <c r="M57" s="109">
        <f>$R$57/$K$57*F57</f>
        <v>3.3</v>
      </c>
      <c r="N57" s="42">
        <f>$R$57/$K$57*G57</f>
        <v>2.6</v>
      </c>
      <c r="O57" s="42">
        <f>$R$57/$K$57*H57</f>
        <v>19.899999999999999</v>
      </c>
      <c r="P57" s="42">
        <f>(M57*4)+(N57*9)+(O57*4)</f>
        <v>116.19999999999999</v>
      </c>
      <c r="Q57" s="18">
        <f>VLOOKUP(L57,перечень!$B$3:$C$152,2,FALSE)</f>
        <v>67.28</v>
      </c>
      <c r="R57" s="17">
        <v>50</v>
      </c>
      <c r="S57" s="16">
        <f>$R$57*J57/$K$57</f>
        <v>50</v>
      </c>
      <c r="T57" s="19">
        <f t="shared" si="5"/>
        <v>3.3640000000000003</v>
      </c>
      <c r="U57" s="43">
        <f>SUM(T57)</f>
        <v>3.3640000000000003</v>
      </c>
      <c r="V57" s="217"/>
      <c r="W57" s="209"/>
    </row>
    <row r="58" spans="1:23" s="27" customFormat="1" ht="15.75" thickTop="1" x14ac:dyDescent="0.25">
      <c r="A58" s="171"/>
      <c r="B58" s="186"/>
      <c r="C58" s="182"/>
      <c r="D58" s="221"/>
      <c r="E58" s="6"/>
      <c r="F58" s="166"/>
      <c r="G58" s="166"/>
      <c r="H58" s="166"/>
      <c r="I58" s="166">
        <f>(F58*4)+(G58*9)+(H58*4)</f>
        <v>0</v>
      </c>
      <c r="J58" s="3">
        <v>100</v>
      </c>
      <c r="K58" s="199">
        <v>100</v>
      </c>
      <c r="L58" s="79">
        <f t="shared" si="1"/>
        <v>0</v>
      </c>
      <c r="M58" s="166">
        <f>$R$58/$K$58*F58</f>
        <v>0</v>
      </c>
      <c r="N58" s="166">
        <f>$R$58/$K$58*G58</f>
        <v>0</v>
      </c>
      <c r="O58" s="166">
        <f>$R$58/$K$58*H58</f>
        <v>0</v>
      </c>
      <c r="P58" s="166">
        <f>(M58*4)+(N58*9)+(O58*4)</f>
        <v>0</v>
      </c>
      <c r="Q58" s="4">
        <f>VLOOKUP(L58,перечень!$B$3:$C$152,2,FALSE)</f>
        <v>0</v>
      </c>
      <c r="R58" s="199"/>
      <c r="S58" s="3">
        <f>$R$58*J58/$K$58</f>
        <v>0</v>
      </c>
      <c r="T58" s="5">
        <f t="shared" si="5"/>
        <v>0</v>
      </c>
      <c r="U58" s="202">
        <f>SUM(T58:T60)</f>
        <v>0</v>
      </c>
      <c r="V58" s="217"/>
      <c r="W58" s="209"/>
    </row>
    <row r="59" spans="1:23" s="27" customFormat="1" x14ac:dyDescent="0.25">
      <c r="A59" s="171"/>
      <c r="B59" s="186"/>
      <c r="C59" s="183"/>
      <c r="D59" s="222"/>
      <c r="E59" s="6"/>
      <c r="F59" s="167"/>
      <c r="G59" s="167"/>
      <c r="H59" s="167"/>
      <c r="I59" s="167"/>
      <c r="J59" s="7">
        <v>0</v>
      </c>
      <c r="K59" s="200"/>
      <c r="L59" s="6">
        <f t="shared" si="1"/>
        <v>0</v>
      </c>
      <c r="M59" s="167"/>
      <c r="N59" s="167"/>
      <c r="O59" s="167"/>
      <c r="P59" s="167"/>
      <c r="Q59" s="8">
        <f>VLOOKUP(L59,перечень!$B$3:$C$152,2,FALSE)</f>
        <v>0</v>
      </c>
      <c r="R59" s="200"/>
      <c r="S59" s="7">
        <f>$R$58*J59/$K$58</f>
        <v>0</v>
      </c>
      <c r="T59" s="9">
        <f t="shared" si="5"/>
        <v>0</v>
      </c>
      <c r="U59" s="203"/>
      <c r="V59" s="217"/>
      <c r="W59" s="209"/>
    </row>
    <row r="60" spans="1:23" s="27" customFormat="1" ht="15.75" thickBot="1" x14ac:dyDescent="0.3">
      <c r="A60" s="171"/>
      <c r="B60" s="187"/>
      <c r="C60" s="184"/>
      <c r="D60" s="223"/>
      <c r="E60" s="10"/>
      <c r="F60" s="168"/>
      <c r="G60" s="168"/>
      <c r="H60" s="168"/>
      <c r="I60" s="168"/>
      <c r="J60" s="11">
        <v>0</v>
      </c>
      <c r="K60" s="201"/>
      <c r="L60" s="10">
        <f t="shared" si="1"/>
        <v>0</v>
      </c>
      <c r="M60" s="168"/>
      <c r="N60" s="168"/>
      <c r="O60" s="168"/>
      <c r="P60" s="168"/>
      <c r="Q60" s="12">
        <f>VLOOKUP(L60,перечень!$B$3:$C$152,2,FALSE)</f>
        <v>0</v>
      </c>
      <c r="R60" s="201"/>
      <c r="S60" s="11">
        <f>$R$58*J60/$K$58</f>
        <v>0</v>
      </c>
      <c r="T60" s="13">
        <f t="shared" si="5"/>
        <v>0</v>
      </c>
      <c r="U60" s="204"/>
      <c r="V60" s="214"/>
      <c r="W60" s="210"/>
    </row>
    <row r="61" spans="1:23" s="27" customFormat="1" ht="15.75" thickTop="1" x14ac:dyDescent="0.25">
      <c r="A61" s="171"/>
      <c r="B61" s="188" t="s">
        <v>82</v>
      </c>
      <c r="C61" s="182" t="s">
        <v>3</v>
      </c>
      <c r="D61" s="28"/>
      <c r="E61" s="2"/>
      <c r="F61" s="166">
        <v>0</v>
      </c>
      <c r="G61" s="166">
        <v>0</v>
      </c>
      <c r="H61" s="166">
        <v>0</v>
      </c>
      <c r="I61" s="166">
        <f>(F61*4)+(G61*9)+(H61*4)</f>
        <v>0</v>
      </c>
      <c r="J61" s="3">
        <v>0</v>
      </c>
      <c r="K61" s="161">
        <v>60</v>
      </c>
      <c r="L61" s="79">
        <f t="shared" si="1"/>
        <v>0</v>
      </c>
      <c r="M61" s="166">
        <f>$R$61/$K$61*F61</f>
        <v>0</v>
      </c>
      <c r="N61" s="166">
        <f>$R$61/$K$61*G61</f>
        <v>0</v>
      </c>
      <c r="O61" s="166">
        <f>$R$61/$K$61*H61</f>
        <v>0</v>
      </c>
      <c r="P61" s="166">
        <f>(M61*4)+(N61*9)+(O61*4)</f>
        <v>0</v>
      </c>
      <c r="Q61" s="4">
        <f>VLOOKUP(L61,перечень!$B$3:$C$152,2,FALSE)</f>
        <v>0</v>
      </c>
      <c r="R61" s="161">
        <v>60</v>
      </c>
      <c r="S61" s="3">
        <f t="shared" ref="S61:S66" si="16">$R$61*J61/$K$61</f>
        <v>0</v>
      </c>
      <c r="T61" s="5">
        <f t="shared" si="5"/>
        <v>0</v>
      </c>
      <c r="U61" s="202">
        <f>SUM(T61:T66)</f>
        <v>0</v>
      </c>
      <c r="V61" s="213">
        <f>SUM(U61:U77)</f>
        <v>0</v>
      </c>
      <c r="W61" s="208">
        <f>SUM(P61:P77)</f>
        <v>0</v>
      </c>
    </row>
    <row r="62" spans="1:23" s="27" customFormat="1" x14ac:dyDescent="0.25">
      <c r="A62" s="171"/>
      <c r="B62" s="251"/>
      <c r="C62" s="183"/>
      <c r="D62" s="29"/>
      <c r="E62" s="6"/>
      <c r="F62" s="167"/>
      <c r="G62" s="167"/>
      <c r="H62" s="167"/>
      <c r="I62" s="167"/>
      <c r="J62" s="7">
        <v>0</v>
      </c>
      <c r="K62" s="162"/>
      <c r="L62" s="6">
        <f t="shared" si="1"/>
        <v>0</v>
      </c>
      <c r="M62" s="167"/>
      <c r="N62" s="167"/>
      <c r="O62" s="167"/>
      <c r="P62" s="167"/>
      <c r="Q62" s="8">
        <f>VLOOKUP(L62,перечень!$B$3:$C$152,2,FALSE)</f>
        <v>0</v>
      </c>
      <c r="R62" s="162"/>
      <c r="S62" s="7">
        <f t="shared" si="16"/>
        <v>0</v>
      </c>
      <c r="T62" s="9">
        <f t="shared" si="5"/>
        <v>0</v>
      </c>
      <c r="U62" s="203"/>
      <c r="V62" s="217"/>
      <c r="W62" s="209"/>
    </row>
    <row r="63" spans="1:23" s="27" customFormat="1" x14ac:dyDescent="0.25">
      <c r="A63" s="171"/>
      <c r="B63" s="251"/>
      <c r="C63" s="183"/>
      <c r="D63" s="29"/>
      <c r="E63" s="6"/>
      <c r="F63" s="167"/>
      <c r="G63" s="167"/>
      <c r="H63" s="167"/>
      <c r="I63" s="167"/>
      <c r="J63" s="7">
        <v>0</v>
      </c>
      <c r="K63" s="162"/>
      <c r="L63" s="6">
        <f t="shared" si="1"/>
        <v>0</v>
      </c>
      <c r="M63" s="167"/>
      <c r="N63" s="167"/>
      <c r="O63" s="167"/>
      <c r="P63" s="167"/>
      <c r="Q63" s="8">
        <f>VLOOKUP(L63,перечень!$B$3:$C$152,2,FALSE)</f>
        <v>0</v>
      </c>
      <c r="R63" s="162"/>
      <c r="S63" s="7">
        <f t="shared" si="16"/>
        <v>0</v>
      </c>
      <c r="T63" s="9">
        <f t="shared" si="5"/>
        <v>0</v>
      </c>
      <c r="U63" s="203"/>
      <c r="V63" s="217"/>
      <c r="W63" s="209"/>
    </row>
    <row r="64" spans="1:23" s="27" customFormat="1" x14ac:dyDescent="0.25">
      <c r="A64" s="171"/>
      <c r="B64" s="251"/>
      <c r="C64" s="183"/>
      <c r="D64" s="29"/>
      <c r="E64" s="6"/>
      <c r="F64" s="167"/>
      <c r="G64" s="167"/>
      <c r="H64" s="167"/>
      <c r="I64" s="167"/>
      <c r="J64" s="7">
        <v>0</v>
      </c>
      <c r="K64" s="162"/>
      <c r="L64" s="6">
        <f t="shared" si="1"/>
        <v>0</v>
      </c>
      <c r="M64" s="167"/>
      <c r="N64" s="167"/>
      <c r="O64" s="167"/>
      <c r="P64" s="167"/>
      <c r="Q64" s="8">
        <f>VLOOKUP(L64,перечень!$B$3:$C$152,2,FALSE)</f>
        <v>0</v>
      </c>
      <c r="R64" s="162"/>
      <c r="S64" s="7">
        <f t="shared" si="16"/>
        <v>0</v>
      </c>
      <c r="T64" s="9">
        <f t="shared" si="5"/>
        <v>0</v>
      </c>
      <c r="U64" s="203"/>
      <c r="V64" s="217"/>
      <c r="W64" s="209"/>
    </row>
    <row r="65" spans="1:23" s="27" customFormat="1" x14ac:dyDescent="0.25">
      <c r="A65" s="171"/>
      <c r="B65" s="251"/>
      <c r="C65" s="183"/>
      <c r="D65" s="29"/>
      <c r="E65" s="6"/>
      <c r="F65" s="167"/>
      <c r="G65" s="167"/>
      <c r="H65" s="167"/>
      <c r="I65" s="167"/>
      <c r="J65" s="7">
        <v>0</v>
      </c>
      <c r="K65" s="162"/>
      <c r="L65" s="6">
        <f t="shared" si="1"/>
        <v>0</v>
      </c>
      <c r="M65" s="167"/>
      <c r="N65" s="167"/>
      <c r="O65" s="167"/>
      <c r="P65" s="167"/>
      <c r="Q65" s="8">
        <f>VLOOKUP(L65,перечень!$B$3:$C$152,2,FALSE)</f>
        <v>0</v>
      </c>
      <c r="R65" s="162"/>
      <c r="S65" s="7">
        <f t="shared" si="16"/>
        <v>0</v>
      </c>
      <c r="T65" s="9">
        <f t="shared" si="5"/>
        <v>0</v>
      </c>
      <c r="U65" s="203"/>
      <c r="V65" s="217"/>
      <c r="W65" s="209"/>
    </row>
    <row r="66" spans="1:23" s="27" customFormat="1" ht="15.75" thickBot="1" x14ac:dyDescent="0.3">
      <c r="A66" s="171"/>
      <c r="B66" s="251"/>
      <c r="C66" s="184"/>
      <c r="D66" s="30"/>
      <c r="E66" s="10"/>
      <c r="F66" s="168"/>
      <c r="G66" s="168"/>
      <c r="H66" s="168"/>
      <c r="I66" s="168"/>
      <c r="J66" s="11">
        <v>0</v>
      </c>
      <c r="K66" s="163"/>
      <c r="L66" s="10">
        <f t="shared" si="1"/>
        <v>0</v>
      </c>
      <c r="M66" s="168"/>
      <c r="N66" s="168"/>
      <c r="O66" s="168"/>
      <c r="P66" s="168"/>
      <c r="Q66" s="12">
        <f>VLOOKUP(L66,перечень!$B$3:$C$152,2,FALSE)</f>
        <v>0</v>
      </c>
      <c r="R66" s="163"/>
      <c r="S66" s="11">
        <f t="shared" si="16"/>
        <v>0</v>
      </c>
      <c r="T66" s="13">
        <f t="shared" si="5"/>
        <v>0</v>
      </c>
      <c r="U66" s="204"/>
      <c r="V66" s="217"/>
      <c r="W66" s="209"/>
    </row>
    <row r="67" spans="1:23" s="27" customFormat="1" ht="15.75" thickTop="1" x14ac:dyDescent="0.25">
      <c r="A67" s="171"/>
      <c r="B67" s="251"/>
      <c r="C67" s="182" t="s">
        <v>4</v>
      </c>
      <c r="D67" s="28"/>
      <c r="E67" s="2"/>
      <c r="F67" s="166"/>
      <c r="G67" s="166"/>
      <c r="H67" s="166"/>
      <c r="I67" s="166">
        <f t="shared" ref="I67:I94" si="17">(F67*4)+(G67*9)+(H67*4)</f>
        <v>0</v>
      </c>
      <c r="J67" s="3">
        <v>0</v>
      </c>
      <c r="K67" s="161">
        <v>60</v>
      </c>
      <c r="L67" s="79">
        <f t="shared" si="1"/>
        <v>0</v>
      </c>
      <c r="M67" s="166">
        <f>$R$67/$K$67*F67</f>
        <v>0</v>
      </c>
      <c r="N67" s="166">
        <f>$R$67/$K$67*G67</f>
        <v>0</v>
      </c>
      <c r="O67" s="166">
        <f>$R$67/$K$67*H67</f>
        <v>0</v>
      </c>
      <c r="P67" s="166">
        <f t="shared" ref="P67" si="18">(M67*4)+(N67*9)+(O67*4)</f>
        <v>0</v>
      </c>
      <c r="Q67" s="4">
        <f>VLOOKUP(L67,перечень!$B$3:$C$152,2,FALSE)</f>
        <v>0</v>
      </c>
      <c r="R67" s="161">
        <v>60</v>
      </c>
      <c r="S67" s="3">
        <f t="shared" ref="S67:S72" si="19">$R$67*J67/$K$67</f>
        <v>0</v>
      </c>
      <c r="T67" s="5">
        <f t="shared" si="5"/>
        <v>0</v>
      </c>
      <c r="U67" s="202">
        <f>SUM(T67:T72)</f>
        <v>0</v>
      </c>
      <c r="V67" s="217"/>
      <c r="W67" s="209"/>
    </row>
    <row r="68" spans="1:23" s="27" customFormat="1" x14ac:dyDescent="0.25">
      <c r="A68" s="171"/>
      <c r="B68" s="251"/>
      <c r="C68" s="183"/>
      <c r="D68" s="29"/>
      <c r="E68" s="6"/>
      <c r="F68" s="167"/>
      <c r="G68" s="167"/>
      <c r="H68" s="167"/>
      <c r="I68" s="167"/>
      <c r="J68" s="7">
        <v>0</v>
      </c>
      <c r="K68" s="162"/>
      <c r="L68" s="6">
        <f t="shared" si="1"/>
        <v>0</v>
      </c>
      <c r="M68" s="167"/>
      <c r="N68" s="167"/>
      <c r="O68" s="167"/>
      <c r="P68" s="167"/>
      <c r="Q68" s="8">
        <f>VLOOKUP(L68,перечень!$B$3:$C$152,2,FALSE)</f>
        <v>0</v>
      </c>
      <c r="R68" s="162"/>
      <c r="S68" s="7">
        <f t="shared" si="19"/>
        <v>0</v>
      </c>
      <c r="T68" s="9">
        <f t="shared" si="5"/>
        <v>0</v>
      </c>
      <c r="U68" s="203"/>
      <c r="V68" s="217"/>
      <c r="W68" s="209"/>
    </row>
    <row r="69" spans="1:23" s="27" customFormat="1" x14ac:dyDescent="0.25">
      <c r="A69" s="171"/>
      <c r="B69" s="251"/>
      <c r="C69" s="183"/>
      <c r="D69" s="29"/>
      <c r="E69" s="6"/>
      <c r="F69" s="167"/>
      <c r="G69" s="167"/>
      <c r="H69" s="167"/>
      <c r="I69" s="167"/>
      <c r="J69" s="7">
        <v>0</v>
      </c>
      <c r="K69" s="162"/>
      <c r="L69" s="6">
        <f t="shared" si="1"/>
        <v>0</v>
      </c>
      <c r="M69" s="167"/>
      <c r="N69" s="167"/>
      <c r="O69" s="167"/>
      <c r="P69" s="167"/>
      <c r="Q69" s="8">
        <f>VLOOKUP(L69,перечень!$B$3:$C$152,2,FALSE)</f>
        <v>0</v>
      </c>
      <c r="R69" s="162"/>
      <c r="S69" s="7">
        <f t="shared" si="19"/>
        <v>0</v>
      </c>
      <c r="T69" s="9">
        <f t="shared" si="5"/>
        <v>0</v>
      </c>
      <c r="U69" s="203"/>
      <c r="V69" s="217"/>
      <c r="W69" s="209"/>
    </row>
    <row r="70" spans="1:23" s="27" customFormat="1" x14ac:dyDescent="0.25">
      <c r="A70" s="171"/>
      <c r="B70" s="251"/>
      <c r="C70" s="183"/>
      <c r="D70" s="29"/>
      <c r="E70" s="6"/>
      <c r="F70" s="167"/>
      <c r="G70" s="167"/>
      <c r="H70" s="167"/>
      <c r="I70" s="167"/>
      <c r="J70" s="7">
        <v>0</v>
      </c>
      <c r="K70" s="162"/>
      <c r="L70" s="6">
        <f t="shared" si="1"/>
        <v>0</v>
      </c>
      <c r="M70" s="167"/>
      <c r="N70" s="167"/>
      <c r="O70" s="167"/>
      <c r="P70" s="167"/>
      <c r="Q70" s="8">
        <f>VLOOKUP(L70,перечень!$B$3:$C$152,2,FALSE)</f>
        <v>0</v>
      </c>
      <c r="R70" s="162"/>
      <c r="S70" s="7">
        <f t="shared" si="19"/>
        <v>0</v>
      </c>
      <c r="T70" s="9">
        <f t="shared" si="5"/>
        <v>0</v>
      </c>
      <c r="U70" s="203"/>
      <c r="V70" s="217"/>
      <c r="W70" s="209"/>
    </row>
    <row r="71" spans="1:23" s="27" customFormat="1" x14ac:dyDescent="0.25">
      <c r="A71" s="171"/>
      <c r="B71" s="251"/>
      <c r="C71" s="183"/>
      <c r="D71" s="29"/>
      <c r="E71" s="6"/>
      <c r="F71" s="167"/>
      <c r="G71" s="167"/>
      <c r="H71" s="167"/>
      <c r="I71" s="167"/>
      <c r="J71" s="7">
        <v>0</v>
      </c>
      <c r="K71" s="162"/>
      <c r="L71" s="6">
        <f t="shared" si="1"/>
        <v>0</v>
      </c>
      <c r="M71" s="167"/>
      <c r="N71" s="167"/>
      <c r="O71" s="167"/>
      <c r="P71" s="167"/>
      <c r="Q71" s="8">
        <f>VLOOKUP(L71,перечень!$B$3:$C$152,2,FALSE)</f>
        <v>0</v>
      </c>
      <c r="R71" s="162"/>
      <c r="S71" s="7">
        <f t="shared" si="19"/>
        <v>0</v>
      </c>
      <c r="T71" s="9">
        <f t="shared" si="5"/>
        <v>0</v>
      </c>
      <c r="U71" s="203"/>
      <c r="V71" s="217"/>
      <c r="W71" s="209"/>
    </row>
    <row r="72" spans="1:23" s="27" customFormat="1" ht="15.75" thickBot="1" x14ac:dyDescent="0.3">
      <c r="A72" s="171"/>
      <c r="B72" s="251"/>
      <c r="C72" s="184"/>
      <c r="D72" s="30"/>
      <c r="E72" s="10"/>
      <c r="F72" s="168"/>
      <c r="G72" s="168"/>
      <c r="H72" s="168"/>
      <c r="I72" s="168"/>
      <c r="J72" s="11">
        <v>0</v>
      </c>
      <c r="K72" s="163"/>
      <c r="L72" s="10">
        <f t="shared" si="1"/>
        <v>0</v>
      </c>
      <c r="M72" s="168"/>
      <c r="N72" s="168"/>
      <c r="O72" s="168"/>
      <c r="P72" s="168"/>
      <c r="Q72" s="12">
        <f>VLOOKUP(L72,перечень!$B$3:$C$152,2,FALSE)</f>
        <v>0</v>
      </c>
      <c r="R72" s="163"/>
      <c r="S72" s="11">
        <f t="shared" si="19"/>
        <v>0</v>
      </c>
      <c r="T72" s="13">
        <f t="shared" si="5"/>
        <v>0</v>
      </c>
      <c r="U72" s="204"/>
      <c r="V72" s="217"/>
      <c r="W72" s="209"/>
    </row>
    <row r="73" spans="1:23" s="27" customFormat="1" ht="15.75" thickTop="1" x14ac:dyDescent="0.25">
      <c r="A73" s="171"/>
      <c r="B73" s="251"/>
      <c r="C73" s="264" t="s">
        <v>5</v>
      </c>
      <c r="D73" s="32"/>
      <c r="E73" s="2"/>
      <c r="F73" s="166"/>
      <c r="G73" s="166"/>
      <c r="H73" s="166"/>
      <c r="I73" s="166">
        <f t="shared" si="17"/>
        <v>0</v>
      </c>
      <c r="J73" s="3">
        <v>0</v>
      </c>
      <c r="K73" s="199">
        <v>30</v>
      </c>
      <c r="L73" s="79">
        <f t="shared" ref="L73:L94" si="20">E73</f>
        <v>0</v>
      </c>
      <c r="M73" s="166">
        <f>$R$73/$K$73*F73</f>
        <v>0</v>
      </c>
      <c r="N73" s="166">
        <f>$R$73/$K$73*G73</f>
        <v>0</v>
      </c>
      <c r="O73" s="166">
        <f>$R$73/$K$73*H73</f>
        <v>0</v>
      </c>
      <c r="P73" s="166">
        <f t="shared" ref="P73" si="21">(M73*4)+(N73*9)+(O73*4)</f>
        <v>0</v>
      </c>
      <c r="Q73" s="4">
        <f>VLOOKUP(L73,перечень!$B$3:$C$152,2,FALSE)</f>
        <v>0</v>
      </c>
      <c r="R73" s="199">
        <v>60</v>
      </c>
      <c r="S73" s="3">
        <f>$R$73*J73/$K$73</f>
        <v>0</v>
      </c>
      <c r="T73" s="5">
        <f t="shared" si="5"/>
        <v>0</v>
      </c>
      <c r="U73" s="202">
        <f>SUM(T73:T75)</f>
        <v>0</v>
      </c>
      <c r="V73" s="217"/>
      <c r="W73" s="209"/>
    </row>
    <row r="74" spans="1:23" s="27" customFormat="1" x14ac:dyDescent="0.25">
      <c r="A74" s="171"/>
      <c r="B74" s="251"/>
      <c r="C74" s="265"/>
      <c r="D74" s="33"/>
      <c r="E74" s="6"/>
      <c r="F74" s="167"/>
      <c r="G74" s="167"/>
      <c r="H74" s="167"/>
      <c r="I74" s="167"/>
      <c r="J74" s="7">
        <v>0</v>
      </c>
      <c r="K74" s="200"/>
      <c r="L74" s="6">
        <f t="shared" si="20"/>
        <v>0</v>
      </c>
      <c r="M74" s="167"/>
      <c r="N74" s="167"/>
      <c r="O74" s="167"/>
      <c r="P74" s="167"/>
      <c r="Q74" s="8">
        <f>VLOOKUP(L74,перечень!$B$3:$C$152,2,FALSE)</f>
        <v>0</v>
      </c>
      <c r="R74" s="200"/>
      <c r="S74" s="7">
        <f>$R$73*J74/$K$73</f>
        <v>0</v>
      </c>
      <c r="T74" s="9">
        <f t="shared" si="5"/>
        <v>0</v>
      </c>
      <c r="U74" s="203"/>
      <c r="V74" s="217"/>
      <c r="W74" s="209"/>
    </row>
    <row r="75" spans="1:23" s="27" customFormat="1" ht="15.75" thickBot="1" x14ac:dyDescent="0.3">
      <c r="A75" s="171"/>
      <c r="B75" s="251"/>
      <c r="C75" s="266"/>
      <c r="D75" s="34"/>
      <c r="E75" s="10"/>
      <c r="F75" s="168"/>
      <c r="G75" s="168"/>
      <c r="H75" s="168"/>
      <c r="I75" s="168"/>
      <c r="J75" s="11">
        <v>0</v>
      </c>
      <c r="K75" s="201"/>
      <c r="L75" s="51">
        <f t="shared" si="20"/>
        <v>0</v>
      </c>
      <c r="M75" s="168"/>
      <c r="N75" s="168"/>
      <c r="O75" s="168"/>
      <c r="P75" s="168"/>
      <c r="Q75" s="12">
        <f>VLOOKUP(L75,перечень!$B$3:$C$152,2,FALSE)</f>
        <v>0</v>
      </c>
      <c r="R75" s="201"/>
      <c r="S75" s="11">
        <f>$R$73*J75/$K$73</f>
        <v>0</v>
      </c>
      <c r="T75" s="13">
        <f t="shared" si="5"/>
        <v>0</v>
      </c>
      <c r="U75" s="204"/>
      <c r="V75" s="217"/>
      <c r="W75" s="209"/>
    </row>
    <row r="76" spans="1:23" s="27" customFormat="1" ht="16.5" thickTop="1" thickBot="1" x14ac:dyDescent="0.3">
      <c r="A76" s="171"/>
      <c r="B76" s="251"/>
      <c r="C76" s="14" t="s">
        <v>6</v>
      </c>
      <c r="D76" s="31"/>
      <c r="E76" s="15"/>
      <c r="F76" s="42"/>
      <c r="G76" s="42"/>
      <c r="H76" s="42"/>
      <c r="I76" s="42">
        <f>(F76*4)+(G76*9)+(H76*4)</f>
        <v>0</v>
      </c>
      <c r="J76" s="16">
        <v>0</v>
      </c>
      <c r="K76" s="17">
        <v>10</v>
      </c>
      <c r="L76" s="15">
        <f t="shared" si="20"/>
        <v>0</v>
      </c>
      <c r="M76" s="42">
        <f>$R$76/$K$76*F76</f>
        <v>0</v>
      </c>
      <c r="N76" s="42">
        <f>$R$76/$K$76*G76</f>
        <v>0</v>
      </c>
      <c r="O76" s="42">
        <f>$R$76/$K$76*H76</f>
        <v>0</v>
      </c>
      <c r="P76" s="42">
        <f>(M76*4)+(N76*9)+(O76*4)</f>
        <v>0</v>
      </c>
      <c r="Q76" s="18">
        <f>VLOOKUP(L76,перечень!$B$3:$C$152,2,FALSE)</f>
        <v>0</v>
      </c>
      <c r="R76" s="17">
        <v>10</v>
      </c>
      <c r="S76" s="16">
        <f>$R$76*J76/$K$76</f>
        <v>0</v>
      </c>
      <c r="T76" s="19">
        <f t="shared" si="5"/>
        <v>0</v>
      </c>
      <c r="U76" s="43">
        <f>SUM(T76)</f>
        <v>0</v>
      </c>
      <c r="V76" s="217"/>
      <c r="W76" s="209"/>
    </row>
    <row r="77" spans="1:23" s="27" customFormat="1" ht="16.5" thickTop="1" thickBot="1" x14ac:dyDescent="0.3">
      <c r="A77" s="171"/>
      <c r="B77" s="189"/>
      <c r="C77" s="14" t="s">
        <v>78</v>
      </c>
      <c r="D77" s="31"/>
      <c r="E77" s="15"/>
      <c r="F77" s="42"/>
      <c r="G77" s="42"/>
      <c r="H77" s="42"/>
      <c r="I77" s="42">
        <f>(F77*4)+(G77*9)+(H77*4)</f>
        <v>0</v>
      </c>
      <c r="J77" s="16">
        <v>0</v>
      </c>
      <c r="K77" s="17">
        <v>10</v>
      </c>
      <c r="L77" s="15">
        <f t="shared" si="20"/>
        <v>0</v>
      </c>
      <c r="M77" s="42">
        <f>$R$77/$K$77*F77</f>
        <v>0</v>
      </c>
      <c r="N77" s="42">
        <f>$R$77/$K$77*G77</f>
        <v>0</v>
      </c>
      <c r="O77" s="42">
        <f>$R$77/$K$77*H77</f>
        <v>0</v>
      </c>
      <c r="P77" s="42">
        <f>(M77*4)+(N77*9)+(O77*4)</f>
        <v>0</v>
      </c>
      <c r="Q77" s="18">
        <f>VLOOKUP(L77,перечень!$B$3:$C$152,2,FALSE)</f>
        <v>0</v>
      </c>
      <c r="R77" s="17">
        <v>10</v>
      </c>
      <c r="S77" s="16">
        <f>$R$77*J77/$K$77</f>
        <v>0</v>
      </c>
      <c r="T77" s="19">
        <f t="shared" si="5"/>
        <v>0</v>
      </c>
      <c r="U77" s="43">
        <f>SUM(T77)</f>
        <v>0</v>
      </c>
      <c r="V77" s="214"/>
      <c r="W77" s="210"/>
    </row>
    <row r="78" spans="1:23" s="27" customFormat="1" ht="15.75" thickTop="1" x14ac:dyDescent="0.25">
      <c r="A78" s="171"/>
      <c r="B78" s="185" t="s">
        <v>83</v>
      </c>
      <c r="C78" s="182" t="s">
        <v>3</v>
      </c>
      <c r="D78" s="28"/>
      <c r="E78" s="2"/>
      <c r="F78" s="166"/>
      <c r="G78" s="166"/>
      <c r="H78" s="166"/>
      <c r="I78" s="166">
        <f t="shared" si="17"/>
        <v>0</v>
      </c>
      <c r="J78" s="3">
        <v>0</v>
      </c>
      <c r="K78" s="161">
        <v>60</v>
      </c>
      <c r="L78" s="79">
        <f t="shared" si="20"/>
        <v>0</v>
      </c>
      <c r="M78" s="166">
        <f>$R$78/$K$78*F78</f>
        <v>0</v>
      </c>
      <c r="N78" s="166">
        <f>$R$78/$K$78*G78</f>
        <v>0</v>
      </c>
      <c r="O78" s="166">
        <f>$R$78/$K$78*H78</f>
        <v>0</v>
      </c>
      <c r="P78" s="166">
        <f t="shared" ref="P78" si="22">(M78*4)+(N78*9)+(O78*4)</f>
        <v>0</v>
      </c>
      <c r="Q78" s="4">
        <f>VLOOKUP(L78,перечень!$B$3:$C$152,2,FALSE)</f>
        <v>0</v>
      </c>
      <c r="R78" s="161">
        <v>60</v>
      </c>
      <c r="S78" s="3">
        <f t="shared" ref="S78:S83" si="23">$R$78*J78/$K$78</f>
        <v>0</v>
      </c>
      <c r="T78" s="5">
        <f t="shared" si="5"/>
        <v>0</v>
      </c>
      <c r="U78" s="202">
        <f>SUM(T78:T83)</f>
        <v>0</v>
      </c>
      <c r="V78" s="213">
        <f>SUM(U78:U94)</f>
        <v>0</v>
      </c>
      <c r="W78" s="208">
        <f>SUM(P78:P94)</f>
        <v>0</v>
      </c>
    </row>
    <row r="79" spans="1:23" s="27" customFormat="1" x14ac:dyDescent="0.25">
      <c r="A79" s="171"/>
      <c r="B79" s="186"/>
      <c r="C79" s="183"/>
      <c r="D79" s="29"/>
      <c r="E79" s="6"/>
      <c r="F79" s="167"/>
      <c r="G79" s="167"/>
      <c r="H79" s="167"/>
      <c r="I79" s="167"/>
      <c r="J79" s="7">
        <v>0</v>
      </c>
      <c r="K79" s="162"/>
      <c r="L79" s="6">
        <f t="shared" si="20"/>
        <v>0</v>
      </c>
      <c r="M79" s="167"/>
      <c r="N79" s="167"/>
      <c r="O79" s="167"/>
      <c r="P79" s="167"/>
      <c r="Q79" s="8">
        <f>VLOOKUP(L79,перечень!$B$3:$C$152,2,FALSE)</f>
        <v>0</v>
      </c>
      <c r="R79" s="162"/>
      <c r="S79" s="7">
        <f t="shared" si="23"/>
        <v>0</v>
      </c>
      <c r="T79" s="9">
        <f t="shared" si="5"/>
        <v>0</v>
      </c>
      <c r="U79" s="203"/>
      <c r="V79" s="217"/>
      <c r="W79" s="209"/>
    </row>
    <row r="80" spans="1:23" s="27" customFormat="1" x14ac:dyDescent="0.25">
      <c r="A80" s="171"/>
      <c r="B80" s="186"/>
      <c r="C80" s="183"/>
      <c r="D80" s="29"/>
      <c r="E80" s="6"/>
      <c r="F80" s="167"/>
      <c r="G80" s="167"/>
      <c r="H80" s="167"/>
      <c r="I80" s="167"/>
      <c r="J80" s="7">
        <v>0</v>
      </c>
      <c r="K80" s="162"/>
      <c r="L80" s="6">
        <f t="shared" si="20"/>
        <v>0</v>
      </c>
      <c r="M80" s="167"/>
      <c r="N80" s="167"/>
      <c r="O80" s="167"/>
      <c r="P80" s="167"/>
      <c r="Q80" s="8">
        <f>VLOOKUP(L80,перечень!$B$3:$C$152,2,FALSE)</f>
        <v>0</v>
      </c>
      <c r="R80" s="162"/>
      <c r="S80" s="7">
        <f t="shared" si="23"/>
        <v>0</v>
      </c>
      <c r="T80" s="9">
        <f t="shared" si="5"/>
        <v>0</v>
      </c>
      <c r="U80" s="203"/>
      <c r="V80" s="217"/>
      <c r="W80" s="209"/>
    </row>
    <row r="81" spans="1:23" s="27" customFormat="1" x14ac:dyDescent="0.25">
      <c r="A81" s="171"/>
      <c r="B81" s="186"/>
      <c r="C81" s="183"/>
      <c r="D81" s="29"/>
      <c r="E81" s="6"/>
      <c r="F81" s="167"/>
      <c r="G81" s="167"/>
      <c r="H81" s="167"/>
      <c r="I81" s="167"/>
      <c r="J81" s="7">
        <v>0</v>
      </c>
      <c r="K81" s="162"/>
      <c r="L81" s="6">
        <f t="shared" si="20"/>
        <v>0</v>
      </c>
      <c r="M81" s="167"/>
      <c r="N81" s="167"/>
      <c r="O81" s="167"/>
      <c r="P81" s="167"/>
      <c r="Q81" s="8">
        <f>VLOOKUP(L81,перечень!$B$3:$C$152,2,FALSE)</f>
        <v>0</v>
      </c>
      <c r="R81" s="162"/>
      <c r="S81" s="7">
        <f t="shared" si="23"/>
        <v>0</v>
      </c>
      <c r="T81" s="9">
        <f t="shared" si="5"/>
        <v>0</v>
      </c>
      <c r="U81" s="203"/>
      <c r="V81" s="217"/>
      <c r="W81" s="209"/>
    </row>
    <row r="82" spans="1:23" s="27" customFormat="1" x14ac:dyDescent="0.25">
      <c r="A82" s="171"/>
      <c r="B82" s="186"/>
      <c r="C82" s="183"/>
      <c r="D82" s="29"/>
      <c r="E82" s="6"/>
      <c r="F82" s="167"/>
      <c r="G82" s="167"/>
      <c r="H82" s="167"/>
      <c r="I82" s="167"/>
      <c r="J82" s="7">
        <v>0</v>
      </c>
      <c r="K82" s="162"/>
      <c r="L82" s="6">
        <f t="shared" si="20"/>
        <v>0</v>
      </c>
      <c r="M82" s="167"/>
      <c r="N82" s="167"/>
      <c r="O82" s="167"/>
      <c r="P82" s="167"/>
      <c r="Q82" s="8">
        <f>VLOOKUP(L82,перечень!$B$3:$C$152,2,FALSE)</f>
        <v>0</v>
      </c>
      <c r="R82" s="162"/>
      <c r="S82" s="7">
        <f t="shared" si="23"/>
        <v>0</v>
      </c>
      <c r="T82" s="9">
        <f t="shared" si="5"/>
        <v>0</v>
      </c>
      <c r="U82" s="203"/>
      <c r="V82" s="217"/>
      <c r="W82" s="209"/>
    </row>
    <row r="83" spans="1:23" s="27" customFormat="1" ht="15.75" thickBot="1" x14ac:dyDescent="0.3">
      <c r="A83" s="171"/>
      <c r="B83" s="186"/>
      <c r="C83" s="184"/>
      <c r="D83" s="30"/>
      <c r="E83" s="10"/>
      <c r="F83" s="168"/>
      <c r="G83" s="168"/>
      <c r="H83" s="168"/>
      <c r="I83" s="168"/>
      <c r="J83" s="11">
        <v>0</v>
      </c>
      <c r="K83" s="163"/>
      <c r="L83" s="10">
        <f t="shared" si="20"/>
        <v>0</v>
      </c>
      <c r="M83" s="168"/>
      <c r="N83" s="168"/>
      <c r="O83" s="168"/>
      <c r="P83" s="168"/>
      <c r="Q83" s="12">
        <f>VLOOKUP(L83,перечень!$B$3:$C$152,2,FALSE)</f>
        <v>0</v>
      </c>
      <c r="R83" s="163"/>
      <c r="S83" s="11">
        <f t="shared" si="23"/>
        <v>0</v>
      </c>
      <c r="T83" s="13">
        <f t="shared" si="5"/>
        <v>0</v>
      </c>
      <c r="U83" s="204"/>
      <c r="V83" s="217"/>
      <c r="W83" s="209"/>
    </row>
    <row r="84" spans="1:23" s="27" customFormat="1" ht="15.75" thickTop="1" x14ac:dyDescent="0.25">
      <c r="A84" s="171"/>
      <c r="B84" s="186"/>
      <c r="C84" s="182" t="s">
        <v>4</v>
      </c>
      <c r="D84" s="28"/>
      <c r="E84" s="2"/>
      <c r="F84" s="166"/>
      <c r="G84" s="166"/>
      <c r="H84" s="166"/>
      <c r="I84" s="166">
        <f t="shared" si="17"/>
        <v>0</v>
      </c>
      <c r="J84" s="3">
        <v>0</v>
      </c>
      <c r="K84" s="161">
        <v>60</v>
      </c>
      <c r="L84" s="79">
        <f t="shared" si="20"/>
        <v>0</v>
      </c>
      <c r="M84" s="166">
        <f>$R$84/$K$84*F84</f>
        <v>0</v>
      </c>
      <c r="N84" s="166">
        <f>$R$84/$K$84*G84</f>
        <v>0</v>
      </c>
      <c r="O84" s="166">
        <f>$R$84/$K$84*H84</f>
        <v>0</v>
      </c>
      <c r="P84" s="166">
        <f t="shared" ref="P84" si="24">(M84*4)+(N84*9)+(O84*4)</f>
        <v>0</v>
      </c>
      <c r="Q84" s="4">
        <f>VLOOKUP(L84,перечень!$B$3:$C$152,2,FALSE)</f>
        <v>0</v>
      </c>
      <c r="R84" s="161">
        <v>60</v>
      </c>
      <c r="S84" s="3">
        <f t="shared" ref="S84:S89" si="25">$R$84*J84/$K$84</f>
        <v>0</v>
      </c>
      <c r="T84" s="5">
        <f t="shared" si="5"/>
        <v>0</v>
      </c>
      <c r="U84" s="202">
        <f>SUM(T84:T89)</f>
        <v>0</v>
      </c>
      <c r="V84" s="217"/>
      <c r="W84" s="209"/>
    </row>
    <row r="85" spans="1:23" s="27" customFormat="1" x14ac:dyDescent="0.25">
      <c r="A85" s="171"/>
      <c r="B85" s="186"/>
      <c r="C85" s="183"/>
      <c r="D85" s="29"/>
      <c r="E85" s="6"/>
      <c r="F85" s="167"/>
      <c r="G85" s="167"/>
      <c r="H85" s="167"/>
      <c r="I85" s="167"/>
      <c r="J85" s="7">
        <v>0</v>
      </c>
      <c r="K85" s="162"/>
      <c r="L85" s="6">
        <f t="shared" si="20"/>
        <v>0</v>
      </c>
      <c r="M85" s="167"/>
      <c r="N85" s="167"/>
      <c r="O85" s="167"/>
      <c r="P85" s="167"/>
      <c r="Q85" s="8">
        <f>VLOOKUP(L85,перечень!$B$3:$C$152,2,FALSE)</f>
        <v>0</v>
      </c>
      <c r="R85" s="162"/>
      <c r="S85" s="7">
        <f t="shared" si="25"/>
        <v>0</v>
      </c>
      <c r="T85" s="9">
        <f t="shared" si="5"/>
        <v>0</v>
      </c>
      <c r="U85" s="203"/>
      <c r="V85" s="217"/>
      <c r="W85" s="209"/>
    </row>
    <row r="86" spans="1:23" s="27" customFormat="1" x14ac:dyDescent="0.25">
      <c r="A86" s="171"/>
      <c r="B86" s="186"/>
      <c r="C86" s="183"/>
      <c r="D86" s="29"/>
      <c r="E86" s="6"/>
      <c r="F86" s="167"/>
      <c r="G86" s="167"/>
      <c r="H86" s="167"/>
      <c r="I86" s="167"/>
      <c r="J86" s="7">
        <v>0</v>
      </c>
      <c r="K86" s="162"/>
      <c r="L86" s="6">
        <f t="shared" si="20"/>
        <v>0</v>
      </c>
      <c r="M86" s="167"/>
      <c r="N86" s="167"/>
      <c r="O86" s="167"/>
      <c r="P86" s="167"/>
      <c r="Q86" s="8">
        <f>VLOOKUP(L86,перечень!$B$3:$C$152,2,FALSE)</f>
        <v>0</v>
      </c>
      <c r="R86" s="162"/>
      <c r="S86" s="7">
        <f t="shared" si="25"/>
        <v>0</v>
      </c>
      <c r="T86" s="9">
        <f t="shared" si="5"/>
        <v>0</v>
      </c>
      <c r="U86" s="203"/>
      <c r="V86" s="217"/>
      <c r="W86" s="209"/>
    </row>
    <row r="87" spans="1:23" s="27" customFormat="1" x14ac:dyDescent="0.25">
      <c r="A87" s="171"/>
      <c r="B87" s="186"/>
      <c r="C87" s="183"/>
      <c r="D87" s="29"/>
      <c r="E87" s="6"/>
      <c r="F87" s="167"/>
      <c r="G87" s="167"/>
      <c r="H87" s="167"/>
      <c r="I87" s="167"/>
      <c r="J87" s="7">
        <v>0</v>
      </c>
      <c r="K87" s="162"/>
      <c r="L87" s="6">
        <f t="shared" si="20"/>
        <v>0</v>
      </c>
      <c r="M87" s="167"/>
      <c r="N87" s="167"/>
      <c r="O87" s="167"/>
      <c r="P87" s="167"/>
      <c r="Q87" s="8">
        <f>VLOOKUP(L87,перечень!$B$3:$C$152,2,FALSE)</f>
        <v>0</v>
      </c>
      <c r="R87" s="162"/>
      <c r="S87" s="7">
        <f t="shared" si="25"/>
        <v>0</v>
      </c>
      <c r="T87" s="9">
        <f t="shared" ref="T87:T94" si="26">Q87/1000*S87</f>
        <v>0</v>
      </c>
      <c r="U87" s="203"/>
      <c r="V87" s="217"/>
      <c r="W87" s="209"/>
    </row>
    <row r="88" spans="1:23" s="27" customFormat="1" x14ac:dyDescent="0.25">
      <c r="A88" s="171"/>
      <c r="B88" s="186"/>
      <c r="C88" s="183"/>
      <c r="D88" s="29"/>
      <c r="E88" s="6"/>
      <c r="F88" s="167"/>
      <c r="G88" s="167"/>
      <c r="H88" s="167"/>
      <c r="I88" s="167"/>
      <c r="J88" s="7">
        <v>0</v>
      </c>
      <c r="K88" s="162"/>
      <c r="L88" s="6">
        <f t="shared" si="20"/>
        <v>0</v>
      </c>
      <c r="M88" s="167"/>
      <c r="N88" s="167"/>
      <c r="O88" s="167"/>
      <c r="P88" s="167"/>
      <c r="Q88" s="8">
        <f>VLOOKUP(L88,перечень!$B$3:$C$152,2,FALSE)</f>
        <v>0</v>
      </c>
      <c r="R88" s="162"/>
      <c r="S88" s="7">
        <f t="shared" si="25"/>
        <v>0</v>
      </c>
      <c r="T88" s="9">
        <f t="shared" si="26"/>
        <v>0</v>
      </c>
      <c r="U88" s="203"/>
      <c r="V88" s="217"/>
      <c r="W88" s="209"/>
    </row>
    <row r="89" spans="1:23" s="27" customFormat="1" ht="15.75" thickBot="1" x14ac:dyDescent="0.3">
      <c r="A89" s="171"/>
      <c r="B89" s="186"/>
      <c r="C89" s="184"/>
      <c r="D89" s="30"/>
      <c r="E89" s="10"/>
      <c r="F89" s="168"/>
      <c r="G89" s="168"/>
      <c r="H89" s="168"/>
      <c r="I89" s="168"/>
      <c r="J89" s="11">
        <v>0</v>
      </c>
      <c r="K89" s="163"/>
      <c r="L89" s="10">
        <f t="shared" si="20"/>
        <v>0</v>
      </c>
      <c r="M89" s="168"/>
      <c r="N89" s="168"/>
      <c r="O89" s="168"/>
      <c r="P89" s="168"/>
      <c r="Q89" s="12">
        <f>VLOOKUP(L89,перечень!$B$3:$C$152,2,FALSE)</f>
        <v>0</v>
      </c>
      <c r="R89" s="163"/>
      <c r="S89" s="11">
        <f t="shared" si="25"/>
        <v>0</v>
      </c>
      <c r="T89" s="13">
        <f t="shared" si="26"/>
        <v>0</v>
      </c>
      <c r="U89" s="204"/>
      <c r="V89" s="217"/>
      <c r="W89" s="209"/>
    </row>
    <row r="90" spans="1:23" s="27" customFormat="1" ht="15.75" thickTop="1" x14ac:dyDescent="0.25">
      <c r="A90" s="171"/>
      <c r="B90" s="186"/>
      <c r="C90" s="182" t="s">
        <v>5</v>
      </c>
      <c r="D90" s="28"/>
      <c r="E90" s="2"/>
      <c r="F90" s="166"/>
      <c r="G90" s="166"/>
      <c r="H90" s="166"/>
      <c r="I90" s="166">
        <f t="shared" si="17"/>
        <v>0</v>
      </c>
      <c r="J90" s="3">
        <v>0</v>
      </c>
      <c r="K90" s="161">
        <v>30</v>
      </c>
      <c r="L90" s="79">
        <f t="shared" si="20"/>
        <v>0</v>
      </c>
      <c r="M90" s="166">
        <f>$R$90/$K$90*F90</f>
        <v>0</v>
      </c>
      <c r="N90" s="166">
        <f>$R$90/$K$90*G90</f>
        <v>0</v>
      </c>
      <c r="O90" s="166">
        <f>$R$90/$K$90*H90</f>
        <v>0</v>
      </c>
      <c r="P90" s="166">
        <f t="shared" ref="P90" si="27">(M90*4)+(N90*9)+(O90*4)</f>
        <v>0</v>
      </c>
      <c r="Q90" s="4">
        <f>VLOOKUP(L90,перечень!$B$3:$C$152,2,FALSE)</f>
        <v>0</v>
      </c>
      <c r="R90" s="161">
        <v>30</v>
      </c>
      <c r="S90" s="3">
        <f>$R$90*J90/$K$90</f>
        <v>0</v>
      </c>
      <c r="T90" s="5">
        <f t="shared" si="26"/>
        <v>0</v>
      </c>
      <c r="U90" s="202">
        <f>SUM(T90:T92)</f>
        <v>0</v>
      </c>
      <c r="V90" s="217"/>
      <c r="W90" s="209"/>
    </row>
    <row r="91" spans="1:23" s="27" customFormat="1" x14ac:dyDescent="0.25">
      <c r="A91" s="171"/>
      <c r="B91" s="186"/>
      <c r="C91" s="183"/>
      <c r="D91" s="29"/>
      <c r="E91" s="6"/>
      <c r="F91" s="167"/>
      <c r="G91" s="167"/>
      <c r="H91" s="167"/>
      <c r="I91" s="167"/>
      <c r="J91" s="7">
        <v>0</v>
      </c>
      <c r="K91" s="162"/>
      <c r="L91" s="6">
        <f t="shared" si="20"/>
        <v>0</v>
      </c>
      <c r="M91" s="167"/>
      <c r="N91" s="167"/>
      <c r="O91" s="167"/>
      <c r="P91" s="167"/>
      <c r="Q91" s="8">
        <f>VLOOKUP(L91,перечень!$B$3:$C$152,2,FALSE)</f>
        <v>0</v>
      </c>
      <c r="R91" s="162"/>
      <c r="S91" s="7">
        <f>$R$90*J91/$K$90</f>
        <v>0</v>
      </c>
      <c r="T91" s="9">
        <f t="shared" si="26"/>
        <v>0</v>
      </c>
      <c r="U91" s="203"/>
      <c r="V91" s="217"/>
      <c r="W91" s="209"/>
    </row>
    <row r="92" spans="1:23" s="27" customFormat="1" ht="15.75" thickBot="1" x14ac:dyDescent="0.3">
      <c r="A92" s="171"/>
      <c r="B92" s="186"/>
      <c r="C92" s="184"/>
      <c r="D92" s="30"/>
      <c r="E92" s="10"/>
      <c r="F92" s="168"/>
      <c r="G92" s="168"/>
      <c r="H92" s="168"/>
      <c r="I92" s="168"/>
      <c r="J92" s="11">
        <v>0</v>
      </c>
      <c r="K92" s="163"/>
      <c r="L92" s="51">
        <f t="shared" si="20"/>
        <v>0</v>
      </c>
      <c r="M92" s="168"/>
      <c r="N92" s="168"/>
      <c r="O92" s="168"/>
      <c r="P92" s="168"/>
      <c r="Q92" s="12">
        <f>VLOOKUP(L92,перечень!$B$3:$C$152,2,FALSE)</f>
        <v>0</v>
      </c>
      <c r="R92" s="163"/>
      <c r="S92" s="11">
        <f>$R$90*J92/$K$90</f>
        <v>0</v>
      </c>
      <c r="T92" s="13">
        <f t="shared" si="26"/>
        <v>0</v>
      </c>
      <c r="U92" s="204"/>
      <c r="V92" s="217"/>
      <c r="W92" s="209"/>
    </row>
    <row r="93" spans="1:23" s="27" customFormat="1" ht="16.5" thickTop="1" thickBot="1" x14ac:dyDescent="0.3">
      <c r="A93" s="171"/>
      <c r="B93" s="186"/>
      <c r="C93" s="14" t="s">
        <v>6</v>
      </c>
      <c r="D93" s="31"/>
      <c r="E93" s="15"/>
      <c r="F93" s="42"/>
      <c r="G93" s="42"/>
      <c r="H93" s="42"/>
      <c r="I93" s="42">
        <f t="shared" si="17"/>
        <v>0</v>
      </c>
      <c r="J93" s="16">
        <v>0</v>
      </c>
      <c r="K93" s="17">
        <v>10</v>
      </c>
      <c r="L93" s="15">
        <f t="shared" si="20"/>
        <v>0</v>
      </c>
      <c r="M93" s="42">
        <f>$R$93/$K$93*F93</f>
        <v>0</v>
      </c>
      <c r="N93" s="42">
        <f>$R$93/$K$93*G93</f>
        <v>0</v>
      </c>
      <c r="O93" s="42">
        <f>$R$93/$K$93*H93</f>
        <v>0</v>
      </c>
      <c r="P93" s="42">
        <f t="shared" ref="P93:P94" si="28">(M93*4)+(N93*9)+(O93*4)</f>
        <v>0</v>
      </c>
      <c r="Q93" s="18">
        <f>VLOOKUP(L93,перечень!$B$3:$C$152,2,FALSE)</f>
        <v>0</v>
      </c>
      <c r="R93" s="17">
        <v>10</v>
      </c>
      <c r="S93" s="16">
        <f>$R$93*J93/$K$93</f>
        <v>0</v>
      </c>
      <c r="T93" s="19">
        <f t="shared" si="26"/>
        <v>0</v>
      </c>
      <c r="U93" s="43">
        <f>SUM(T93)</f>
        <v>0</v>
      </c>
      <c r="V93" s="217"/>
      <c r="W93" s="209"/>
    </row>
    <row r="94" spans="1:23" s="27" customFormat="1" ht="16.5" thickTop="1" thickBot="1" x14ac:dyDescent="0.3">
      <c r="A94" s="172"/>
      <c r="B94" s="187"/>
      <c r="C94" s="14" t="s">
        <v>78</v>
      </c>
      <c r="D94" s="31"/>
      <c r="E94" s="15"/>
      <c r="F94" s="42"/>
      <c r="G94" s="42"/>
      <c r="H94" s="42"/>
      <c r="I94" s="42">
        <f t="shared" si="17"/>
        <v>0</v>
      </c>
      <c r="J94" s="16">
        <v>0</v>
      </c>
      <c r="K94" s="17">
        <v>10</v>
      </c>
      <c r="L94" s="15">
        <f t="shared" si="20"/>
        <v>0</v>
      </c>
      <c r="M94" s="42">
        <f>$R$94/$K$94*F94</f>
        <v>0</v>
      </c>
      <c r="N94" s="42">
        <f>$R$94/$K$94*G94</f>
        <v>0</v>
      </c>
      <c r="O94" s="42">
        <f>$R$94/$K$94*H94</f>
        <v>0</v>
      </c>
      <c r="P94" s="42">
        <f t="shared" si="28"/>
        <v>0</v>
      </c>
      <c r="Q94" s="18">
        <f>VLOOKUP(L94,перечень!$B$3:$C$152,2,FALSE)</f>
        <v>0</v>
      </c>
      <c r="R94" s="17">
        <v>80</v>
      </c>
      <c r="S94" s="16">
        <f>$R$94*J94/$K$94</f>
        <v>0</v>
      </c>
      <c r="T94" s="19">
        <f t="shared" si="26"/>
        <v>0</v>
      </c>
      <c r="U94" s="43">
        <f>SUM(T94)</f>
        <v>0</v>
      </c>
      <c r="V94" s="214"/>
      <c r="W94" s="210"/>
    </row>
    <row r="95" spans="1:23" ht="15.75" thickTop="1" x14ac:dyDescent="0.25"/>
  </sheetData>
  <mergeCells count="229">
    <mergeCell ref="M90:M92"/>
    <mergeCell ref="N90:N92"/>
    <mergeCell ref="O90:O92"/>
    <mergeCell ref="P90:P92"/>
    <mergeCell ref="R90:R92"/>
    <mergeCell ref="U90:U92"/>
    <mergeCell ref="C90:C92"/>
    <mergeCell ref="F90:F92"/>
    <mergeCell ref="G90:G92"/>
    <mergeCell ref="H90:H92"/>
    <mergeCell ref="I90:I92"/>
    <mergeCell ref="K90:K92"/>
    <mergeCell ref="N84:N89"/>
    <mergeCell ref="O84:O89"/>
    <mergeCell ref="P84:P89"/>
    <mergeCell ref="R84:R89"/>
    <mergeCell ref="U84:U89"/>
    <mergeCell ref="C84:C89"/>
    <mergeCell ref="F84:F89"/>
    <mergeCell ref="G84:G89"/>
    <mergeCell ref="H84:H89"/>
    <mergeCell ref="I84:I89"/>
    <mergeCell ref="K84:K89"/>
    <mergeCell ref="O78:O83"/>
    <mergeCell ref="P78:P83"/>
    <mergeCell ref="R78:R83"/>
    <mergeCell ref="U78:U83"/>
    <mergeCell ref="V78:V94"/>
    <mergeCell ref="W78:W94"/>
    <mergeCell ref="U73:U75"/>
    <mergeCell ref="B78:B94"/>
    <mergeCell ref="C78:C83"/>
    <mergeCell ref="F78:F83"/>
    <mergeCell ref="G78:G83"/>
    <mergeCell ref="H78:H83"/>
    <mergeCell ref="I78:I83"/>
    <mergeCell ref="K78:K83"/>
    <mergeCell ref="M78:M83"/>
    <mergeCell ref="N78:N83"/>
    <mergeCell ref="K73:K75"/>
    <mergeCell ref="M73:M75"/>
    <mergeCell ref="N73:N75"/>
    <mergeCell ref="O73:O75"/>
    <mergeCell ref="P73:P75"/>
    <mergeCell ref="R73:R75"/>
    <mergeCell ref="B61:B77"/>
    <mergeCell ref="M84:M89"/>
    <mergeCell ref="H61:H66"/>
    <mergeCell ref="I61:I66"/>
    <mergeCell ref="N67:N72"/>
    <mergeCell ref="O67:O72"/>
    <mergeCell ref="P67:P72"/>
    <mergeCell ref="R67:R72"/>
    <mergeCell ref="U67:U72"/>
    <mergeCell ref="C73:C75"/>
    <mergeCell ref="F73:F75"/>
    <mergeCell ref="G73:G75"/>
    <mergeCell ref="H73:H75"/>
    <mergeCell ref="I73:I75"/>
    <mergeCell ref="U58:U60"/>
    <mergeCell ref="O53:O55"/>
    <mergeCell ref="P53:P55"/>
    <mergeCell ref="R53:R55"/>
    <mergeCell ref="U53:U55"/>
    <mergeCell ref="U61:U66"/>
    <mergeCell ref="V61:V77"/>
    <mergeCell ref="W61:W77"/>
    <mergeCell ref="C67:C72"/>
    <mergeCell ref="F67:F72"/>
    <mergeCell ref="G67:G72"/>
    <mergeCell ref="H67:H72"/>
    <mergeCell ref="I67:I72"/>
    <mergeCell ref="K67:K72"/>
    <mergeCell ref="M67:M72"/>
    <mergeCell ref="K61:K66"/>
    <mergeCell ref="M61:M66"/>
    <mergeCell ref="N61:N66"/>
    <mergeCell ref="O61:O66"/>
    <mergeCell ref="P61:P66"/>
    <mergeCell ref="R61:R66"/>
    <mergeCell ref="C61:C66"/>
    <mergeCell ref="F61:F66"/>
    <mergeCell ref="G61:G66"/>
    <mergeCell ref="M44:M52"/>
    <mergeCell ref="N44:N52"/>
    <mergeCell ref="O44:O52"/>
    <mergeCell ref="P44:P52"/>
    <mergeCell ref="R44:R52"/>
    <mergeCell ref="M58:M60"/>
    <mergeCell ref="N58:N60"/>
    <mergeCell ref="O58:O60"/>
    <mergeCell ref="P58:P60"/>
    <mergeCell ref="R58:R60"/>
    <mergeCell ref="U40:U43"/>
    <mergeCell ref="C44:C52"/>
    <mergeCell ref="D44:D52"/>
    <mergeCell ref="F44:F52"/>
    <mergeCell ref="G44:G52"/>
    <mergeCell ref="H44:H52"/>
    <mergeCell ref="I44:I52"/>
    <mergeCell ref="C58:C60"/>
    <mergeCell ref="F58:F60"/>
    <mergeCell ref="G58:G60"/>
    <mergeCell ref="H58:H60"/>
    <mergeCell ref="I58:I60"/>
    <mergeCell ref="K58:K60"/>
    <mergeCell ref="U44:U52"/>
    <mergeCell ref="C53:C55"/>
    <mergeCell ref="D53:D55"/>
    <mergeCell ref="F53:F55"/>
    <mergeCell ref="G53:G55"/>
    <mergeCell ref="H53:H55"/>
    <mergeCell ref="I53:I55"/>
    <mergeCell ref="K53:K55"/>
    <mergeCell ref="M53:M55"/>
    <mergeCell ref="N53:N55"/>
    <mergeCell ref="K44:K52"/>
    <mergeCell ref="N40:N43"/>
    <mergeCell ref="K32:K39"/>
    <mergeCell ref="M32:M39"/>
    <mergeCell ref="N32:N39"/>
    <mergeCell ref="O32:O39"/>
    <mergeCell ref="P32:P39"/>
    <mergeCell ref="R32:R39"/>
    <mergeCell ref="O40:O43"/>
    <mergeCell ref="P40:P43"/>
    <mergeCell ref="R40:R43"/>
    <mergeCell ref="R26:R31"/>
    <mergeCell ref="U26:U31"/>
    <mergeCell ref="V26:V60"/>
    <mergeCell ref="W26:W60"/>
    <mergeCell ref="C32:C39"/>
    <mergeCell ref="D32:D39"/>
    <mergeCell ref="F32:F39"/>
    <mergeCell ref="G32:G39"/>
    <mergeCell ref="H32:H39"/>
    <mergeCell ref="I32:I39"/>
    <mergeCell ref="I26:I31"/>
    <mergeCell ref="K26:K31"/>
    <mergeCell ref="M26:M31"/>
    <mergeCell ref="N26:N31"/>
    <mergeCell ref="O26:O31"/>
    <mergeCell ref="P26:P31"/>
    <mergeCell ref="U32:U39"/>
    <mergeCell ref="C40:C43"/>
    <mergeCell ref="D40:D43"/>
    <mergeCell ref="F40:F43"/>
    <mergeCell ref="G40:G43"/>
    <mergeCell ref="H40:H43"/>
    <mergeCell ref="I40:I43"/>
    <mergeCell ref="K40:K43"/>
    <mergeCell ref="V24:V25"/>
    <mergeCell ref="W24:W25"/>
    <mergeCell ref="U11:U16"/>
    <mergeCell ref="C19:C21"/>
    <mergeCell ref="F19:F21"/>
    <mergeCell ref="G19:G21"/>
    <mergeCell ref="H19:H21"/>
    <mergeCell ref="I19:I21"/>
    <mergeCell ref="K19:K21"/>
    <mergeCell ref="M19:M21"/>
    <mergeCell ref="N19:N21"/>
    <mergeCell ref="O19:O21"/>
    <mergeCell ref="K11:K16"/>
    <mergeCell ref="M11:M16"/>
    <mergeCell ref="N11:N16"/>
    <mergeCell ref="O11:O16"/>
    <mergeCell ref="P11:P16"/>
    <mergeCell ref="R11:R16"/>
    <mergeCell ref="P19:P21"/>
    <mergeCell ref="R19:R21"/>
    <mergeCell ref="U19:U21"/>
    <mergeCell ref="R5:R10"/>
    <mergeCell ref="U5:U10"/>
    <mergeCell ref="V5:V23"/>
    <mergeCell ref="W5:W23"/>
    <mergeCell ref="C11:C16"/>
    <mergeCell ref="D11:D16"/>
    <mergeCell ref="F11:F16"/>
    <mergeCell ref="G11:G16"/>
    <mergeCell ref="H11:H16"/>
    <mergeCell ref="I11:I16"/>
    <mergeCell ref="I5:I10"/>
    <mergeCell ref="K5:K10"/>
    <mergeCell ref="M5:M10"/>
    <mergeCell ref="N5:N10"/>
    <mergeCell ref="O5:O10"/>
    <mergeCell ref="P5:P10"/>
    <mergeCell ref="A5:A94"/>
    <mergeCell ref="B5:B23"/>
    <mergeCell ref="C5:C10"/>
    <mergeCell ref="D5:D10"/>
    <mergeCell ref="F5:F10"/>
    <mergeCell ref="G5:G10"/>
    <mergeCell ref="H5:H10"/>
    <mergeCell ref="M3:M4"/>
    <mergeCell ref="N3:N4"/>
    <mergeCell ref="B3:C3"/>
    <mergeCell ref="D3:D4"/>
    <mergeCell ref="F3:F4"/>
    <mergeCell ref="G3:G4"/>
    <mergeCell ref="H3:H4"/>
    <mergeCell ref="I3:I4"/>
    <mergeCell ref="B26:B60"/>
    <mergeCell ref="C26:C31"/>
    <mergeCell ref="D26:D31"/>
    <mergeCell ref="F26:F31"/>
    <mergeCell ref="G26:G31"/>
    <mergeCell ref="H26:H31"/>
    <mergeCell ref="B24:B25"/>
    <mergeCell ref="D58:D60"/>
    <mergeCell ref="M40:M43"/>
    <mergeCell ref="E1:K1"/>
    <mergeCell ref="L1:S1"/>
    <mergeCell ref="V1:W1"/>
    <mergeCell ref="E2:E4"/>
    <mergeCell ref="F2:I2"/>
    <mergeCell ref="L2:L4"/>
    <mergeCell ref="M2:P2"/>
    <mergeCell ref="Q2:S2"/>
    <mergeCell ref="J3:J4"/>
    <mergeCell ref="K3:K4"/>
    <mergeCell ref="S3:S4"/>
    <mergeCell ref="T3:T4"/>
    <mergeCell ref="U3:U4"/>
    <mergeCell ref="O3:O4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11" sqref="C11"/>
    </sheetView>
  </sheetViews>
  <sheetFormatPr defaultRowHeight="15" x14ac:dyDescent="0.25"/>
  <cols>
    <col min="1" max="1" width="29.85546875" customWidth="1"/>
    <col min="2" max="2" width="28.28515625" customWidth="1"/>
    <col min="3" max="3" width="19.28515625" customWidth="1"/>
    <col min="4" max="4" width="26.7109375" customWidth="1"/>
  </cols>
  <sheetData>
    <row r="1" spans="1:4" ht="30" x14ac:dyDescent="0.25">
      <c r="A1" s="57" t="s">
        <v>231</v>
      </c>
      <c r="B1" s="58" t="s">
        <v>390</v>
      </c>
      <c r="C1" s="57" t="s">
        <v>286</v>
      </c>
      <c r="D1" s="57" t="s">
        <v>236</v>
      </c>
    </row>
    <row r="2" spans="1:4" x14ac:dyDescent="0.25">
      <c r="A2" s="58" t="s">
        <v>204</v>
      </c>
      <c r="B2" s="57">
        <v>72</v>
      </c>
      <c r="C2" s="57">
        <f>перечень!S32/15</f>
        <v>72</v>
      </c>
      <c r="D2" s="111">
        <f>B2-C2</f>
        <v>0</v>
      </c>
    </row>
    <row r="3" spans="1:4" x14ac:dyDescent="0.25">
      <c r="A3" s="111" t="s">
        <v>237</v>
      </c>
      <c r="B3" s="111">
        <v>100</v>
      </c>
      <c r="C3" s="111">
        <f>перечень!S31/15</f>
        <v>100</v>
      </c>
      <c r="D3" s="111">
        <f t="shared" ref="D3:D30" si="0">B3-C3</f>
        <v>0</v>
      </c>
    </row>
    <row r="4" spans="1:4" x14ac:dyDescent="0.25">
      <c r="A4" s="111" t="s">
        <v>238</v>
      </c>
      <c r="B4" s="111">
        <v>12</v>
      </c>
      <c r="C4" s="111">
        <f>перечень!T35/15</f>
        <v>1.2298720000000001E-2</v>
      </c>
      <c r="D4" s="111">
        <f t="shared" si="0"/>
        <v>11.98770128</v>
      </c>
    </row>
    <row r="5" spans="1:4" x14ac:dyDescent="0.25">
      <c r="A5" s="111" t="s">
        <v>407</v>
      </c>
      <c r="B5" s="111">
        <v>25</v>
      </c>
      <c r="C5" s="111">
        <f>(перечень!T57+перечень!T58+перечень!T59+перечень!T60+перечень!T61+перечень!T62+перечень!T63+перечень!T64+перечень!T65)/15</f>
        <v>4.5295166666666669</v>
      </c>
      <c r="D5" s="111">
        <f t="shared" si="0"/>
        <v>20.470483333333334</v>
      </c>
    </row>
    <row r="6" spans="1:4" x14ac:dyDescent="0.25">
      <c r="A6" s="111" t="s">
        <v>159</v>
      </c>
      <c r="B6" s="111">
        <v>12</v>
      </c>
      <c r="C6" s="111">
        <f>((перечень!S81/2+перечень!S90/2)+перечень!S66)/15</f>
        <v>20.74031746031746</v>
      </c>
      <c r="D6" s="111">
        <f t="shared" si="0"/>
        <v>-8.7403174603174598</v>
      </c>
    </row>
    <row r="7" spans="1:4" x14ac:dyDescent="0.25">
      <c r="A7" s="111" t="s">
        <v>97</v>
      </c>
      <c r="B7" s="111">
        <v>112</v>
      </c>
      <c r="C7" s="111">
        <f>перечень!S4/15</f>
        <v>139.9478666666667</v>
      </c>
      <c r="D7" s="111">
        <f t="shared" si="0"/>
        <v>-27.947866666666698</v>
      </c>
    </row>
    <row r="8" spans="1:4" x14ac:dyDescent="0.25">
      <c r="A8" s="111" t="s">
        <v>235</v>
      </c>
      <c r="B8" s="111">
        <v>150</v>
      </c>
      <c r="C8" s="111">
        <f>(перечень!S3+перечень!S5+перечень!S6+перечень!S7+перечень!S8+перечень!S43+перечень!S36+перечень!S37+перечень!S38+перечень!S22+перечень!S23+перечень!S76+перечень!S41)/15</f>
        <v>218.67437777777781</v>
      </c>
      <c r="D8" s="111">
        <f t="shared" si="0"/>
        <v>-68.674377777777806</v>
      </c>
    </row>
    <row r="9" spans="1:4" x14ac:dyDescent="0.25">
      <c r="A9" s="111" t="s">
        <v>408</v>
      </c>
      <c r="B9" s="111">
        <v>120</v>
      </c>
      <c r="C9" s="111">
        <f>(перечень!S9+перечень!S10+перечень!S11+перечень!S12+перечень!S13+перечень!S14)/15</f>
        <v>99.733333333333334</v>
      </c>
      <c r="D9" s="111">
        <f t="shared" si="0"/>
        <v>20.266666666666666</v>
      </c>
    </row>
    <row r="10" spans="1:4" x14ac:dyDescent="0.25">
      <c r="A10" s="111" t="s">
        <v>114</v>
      </c>
      <c r="B10" s="111">
        <v>10</v>
      </c>
      <c r="C10" s="111">
        <f>(перечень!T17+перечень!T18+перечень!T19+перечень!T20+перечень!T21)/15</f>
        <v>6.3806666666666665</v>
      </c>
      <c r="D10" s="111">
        <f t="shared" si="0"/>
        <v>3.6193333333333335</v>
      </c>
    </row>
    <row r="11" spans="1:4" x14ac:dyDescent="0.25">
      <c r="A11" s="111" t="s">
        <v>409</v>
      </c>
      <c r="B11" s="111">
        <v>100</v>
      </c>
      <c r="C11" s="111">
        <f>перечень!S53/15</f>
        <v>40</v>
      </c>
      <c r="D11" s="111">
        <f t="shared" si="0"/>
        <v>60</v>
      </c>
    </row>
    <row r="12" spans="1:4" x14ac:dyDescent="0.25">
      <c r="A12" s="111" t="s">
        <v>232</v>
      </c>
      <c r="B12" s="111">
        <v>40</v>
      </c>
      <c r="C12" s="111">
        <f>(перечень!S80/2+перечень!S83/2+перечень!S85/2+перечень!S90/2+перечень!S92/2+перечень!S93+перечень!S94/2)/15</f>
        <v>35.333333333333336</v>
      </c>
      <c r="D12" s="111">
        <f t="shared" si="0"/>
        <v>4.6666666666666643</v>
      </c>
    </row>
    <row r="13" spans="1:4" x14ac:dyDescent="0.25">
      <c r="A13" s="111" t="s">
        <v>233</v>
      </c>
      <c r="B13" s="111">
        <v>30</v>
      </c>
      <c r="C13" s="111">
        <f>(перечень!S84/2+перечень!S54+перечень!S55+перечень!S56)/15</f>
        <v>34.594444444444441</v>
      </c>
      <c r="D13" s="111">
        <f t="shared" si="0"/>
        <v>-4.5944444444444414</v>
      </c>
    </row>
    <row r="14" spans="1:4" x14ac:dyDescent="0.25">
      <c r="A14" s="111" t="s">
        <v>234</v>
      </c>
      <c r="B14" s="111">
        <v>35</v>
      </c>
      <c r="C14" s="111">
        <f>(перечень!S86/2+перечень!S87/2+перечень!S88+перечень!S40)/15</f>
        <v>9.8133333333333326</v>
      </c>
      <c r="D14" s="111">
        <f t="shared" si="0"/>
        <v>25.186666666666667</v>
      </c>
    </row>
    <row r="15" spans="1:4" x14ac:dyDescent="0.25">
      <c r="A15" s="111" t="s">
        <v>117</v>
      </c>
      <c r="B15" s="111">
        <v>200</v>
      </c>
      <c r="C15" s="111">
        <f>перечень!T24</f>
        <v>141.27777</v>
      </c>
      <c r="D15" s="111">
        <f t="shared" si="0"/>
        <v>58.722229999999996</v>
      </c>
    </row>
    <row r="16" spans="1:4" x14ac:dyDescent="0.25">
      <c r="A16" s="111" t="s">
        <v>410</v>
      </c>
      <c r="B16" s="111">
        <v>108</v>
      </c>
      <c r="C16" s="111">
        <f>(перечень!S27+перечень!S28+перечень!S29)/15</f>
        <v>0</v>
      </c>
      <c r="D16" s="111">
        <f>перечень!S26</f>
        <v>0</v>
      </c>
    </row>
    <row r="17" spans="1:4" x14ac:dyDescent="0.25">
      <c r="A17" s="111" t="s">
        <v>119</v>
      </c>
      <c r="B17" s="111">
        <v>25</v>
      </c>
      <c r="C17" s="111">
        <f>перечень!T26/15</f>
        <v>0</v>
      </c>
      <c r="D17" s="111">
        <f t="shared" si="0"/>
        <v>25</v>
      </c>
    </row>
    <row r="18" spans="1:4" x14ac:dyDescent="0.25">
      <c r="A18" s="111" t="s">
        <v>160</v>
      </c>
      <c r="B18" s="111">
        <v>9</v>
      </c>
      <c r="C18" s="111">
        <f>перечень!S67/15</f>
        <v>8.7200000000000006</v>
      </c>
      <c r="D18" s="111">
        <f t="shared" si="0"/>
        <v>0.27999999999999936</v>
      </c>
    </row>
    <row r="19" spans="1:4" x14ac:dyDescent="0.25">
      <c r="A19" s="111" t="s">
        <v>118</v>
      </c>
      <c r="B19" s="111">
        <v>5</v>
      </c>
      <c r="C19" s="111">
        <f>перечень!S25/15</f>
        <v>8.7666666666666675</v>
      </c>
      <c r="D19" s="111">
        <f t="shared" si="0"/>
        <v>-3.7666666666666675</v>
      </c>
    </row>
    <row r="20" spans="1:4" x14ac:dyDescent="0.25">
      <c r="A20" s="111" t="s">
        <v>123</v>
      </c>
      <c r="B20" s="111">
        <v>11</v>
      </c>
      <c r="C20" s="111">
        <f>перечень!S30/15</f>
        <v>17.115142857142857</v>
      </c>
      <c r="D20" s="111">
        <f t="shared" si="0"/>
        <v>-6.1151428571428568</v>
      </c>
    </row>
    <row r="21" spans="1:4" x14ac:dyDescent="0.25">
      <c r="A21" s="111" t="s">
        <v>139</v>
      </c>
      <c r="B21" s="111">
        <v>10</v>
      </c>
      <c r="C21" s="111">
        <f>перечень!S46/15</f>
        <v>8.8983333333333334</v>
      </c>
      <c r="D21" s="111">
        <f t="shared" si="0"/>
        <v>1.1016666666666666</v>
      </c>
    </row>
    <row r="22" spans="1:4" x14ac:dyDescent="0.25">
      <c r="A22" s="111" t="s">
        <v>127</v>
      </c>
      <c r="B22" s="111">
        <v>0.5</v>
      </c>
      <c r="C22" s="111">
        <f>перечень!S34/15</f>
        <v>0</v>
      </c>
      <c r="D22" s="111">
        <f t="shared" si="0"/>
        <v>0.5</v>
      </c>
    </row>
    <row r="23" spans="1:4" x14ac:dyDescent="0.25">
      <c r="A23" s="111" t="s">
        <v>138</v>
      </c>
      <c r="B23" s="111">
        <v>18</v>
      </c>
      <c r="C23" s="111">
        <f>перечень!S45/15</f>
        <v>18.806666666666668</v>
      </c>
      <c r="D23" s="111">
        <f t="shared" si="0"/>
        <v>-0.80666666666666842</v>
      </c>
    </row>
    <row r="24" spans="1:4" x14ac:dyDescent="0.25">
      <c r="A24" s="111" t="s">
        <v>239</v>
      </c>
      <c r="B24" s="111">
        <v>9</v>
      </c>
      <c r="C24" s="111">
        <f>(перечень!S42+перечень!S68+перечень!S69+перечень!S70+перечень!S71+перечень!S73+перечень!S74+перечень!S75)/15</f>
        <v>9</v>
      </c>
      <c r="D24" s="111">
        <f t="shared" si="0"/>
        <v>0</v>
      </c>
    </row>
    <row r="25" spans="1:4" x14ac:dyDescent="0.25">
      <c r="A25" s="111" t="s">
        <v>209</v>
      </c>
      <c r="B25" s="111">
        <v>1.2</v>
      </c>
      <c r="C25" s="111">
        <f>перечень!S48/15</f>
        <v>0.46666666666666662</v>
      </c>
      <c r="D25" s="111">
        <f t="shared" si="0"/>
        <v>0.73333333333333339</v>
      </c>
    </row>
    <row r="26" spans="1:4" x14ac:dyDescent="0.25">
      <c r="A26" s="111" t="s">
        <v>171</v>
      </c>
      <c r="B26" s="111">
        <v>0.18</v>
      </c>
      <c r="C26" s="111">
        <f>перечень!S78/15</f>
        <v>0</v>
      </c>
      <c r="D26" s="111">
        <f t="shared" si="0"/>
        <v>0.18</v>
      </c>
    </row>
    <row r="27" spans="1:4" x14ac:dyDescent="0.25">
      <c r="A27" s="111" t="s">
        <v>170</v>
      </c>
      <c r="B27" s="111">
        <v>2.4</v>
      </c>
      <c r="C27" s="111">
        <f>перечень!S91/15</f>
        <v>0</v>
      </c>
      <c r="D27" s="111">
        <f t="shared" si="0"/>
        <v>2.4</v>
      </c>
    </row>
    <row r="28" spans="1:4" x14ac:dyDescent="0.25">
      <c r="A28" s="111" t="s">
        <v>137</v>
      </c>
      <c r="B28" s="111">
        <v>3</v>
      </c>
      <c r="C28" s="111">
        <f>перечень!S44/15</f>
        <v>2.9495555555555555</v>
      </c>
      <c r="D28" s="111">
        <f t="shared" si="0"/>
        <v>5.0444444444444514E-2</v>
      </c>
    </row>
    <row r="29" spans="1:4" x14ac:dyDescent="0.25">
      <c r="A29" s="111"/>
      <c r="B29" s="111"/>
      <c r="C29" s="111"/>
      <c r="D29" s="111">
        <f t="shared" si="0"/>
        <v>0</v>
      </c>
    </row>
    <row r="30" spans="1:4" x14ac:dyDescent="0.25">
      <c r="A30" s="111"/>
      <c r="B30" s="111"/>
      <c r="C30" s="111"/>
      <c r="D30" s="111">
        <f t="shared" si="0"/>
        <v>0</v>
      </c>
    </row>
    <row r="31" spans="1:4" x14ac:dyDescent="0.25">
      <c r="A31" s="111"/>
      <c r="B31" s="111"/>
      <c r="C31" s="111"/>
      <c r="D31" s="111">
        <f>C31-B31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1"/>
  <sheetViews>
    <sheetView tabSelected="1" view="pageBreakPreview" zoomScale="71" zoomScaleNormal="100" zoomScaleSheetLayoutView="71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21" sqref="F21"/>
    </sheetView>
  </sheetViews>
  <sheetFormatPr defaultRowHeight="15" x14ac:dyDescent="0.25"/>
  <cols>
    <col min="2" max="2" width="43.7109375" customWidth="1"/>
    <col min="3" max="3" width="53.42578125" customWidth="1"/>
    <col min="4" max="4" width="20.7109375" customWidth="1"/>
    <col min="5" max="5" width="14.42578125" hidden="1" customWidth="1"/>
    <col min="6" max="6" width="20.42578125" customWidth="1"/>
    <col min="7" max="7" width="18.7109375" customWidth="1"/>
    <col min="8" max="8" width="20.140625" customWidth="1"/>
    <col min="9" max="9" width="19.42578125" customWidth="1"/>
  </cols>
  <sheetData>
    <row r="1" spans="1:12" ht="15" customHeight="1" x14ac:dyDescent="0.25">
      <c r="A1" s="73"/>
      <c r="B1" s="73"/>
      <c r="C1" s="301" t="s">
        <v>517</v>
      </c>
      <c r="D1" s="302"/>
      <c r="E1" s="302"/>
      <c r="F1" s="302"/>
      <c r="G1" s="302"/>
      <c r="H1" s="302"/>
      <c r="I1" s="302"/>
    </row>
    <row r="2" spans="1:12" ht="15" customHeight="1" x14ac:dyDescent="0.25">
      <c r="A2" s="73"/>
      <c r="B2" s="73"/>
      <c r="C2" s="302"/>
      <c r="D2" s="302"/>
      <c r="E2" s="302"/>
      <c r="F2" s="302"/>
      <c r="G2" s="302"/>
      <c r="H2" s="302"/>
      <c r="I2" s="302"/>
    </row>
    <row r="3" spans="1:12" ht="15" customHeight="1" x14ac:dyDescent="0.25">
      <c r="A3" s="73"/>
      <c r="B3" s="73"/>
      <c r="C3" s="302"/>
      <c r="D3" s="302"/>
      <c r="E3" s="302"/>
      <c r="F3" s="302"/>
      <c r="G3" s="302"/>
      <c r="H3" s="302"/>
      <c r="I3" s="302"/>
    </row>
    <row r="4" spans="1:12" x14ac:dyDescent="0.25">
      <c r="A4" s="73"/>
      <c r="B4" s="73"/>
      <c r="C4" s="302"/>
      <c r="D4" s="302"/>
      <c r="E4" s="302"/>
      <c r="F4" s="302"/>
      <c r="G4" s="302"/>
      <c r="H4" s="302"/>
      <c r="I4" s="302"/>
    </row>
    <row r="5" spans="1:12" x14ac:dyDescent="0.25">
      <c r="A5" s="73"/>
      <c r="B5" s="72" t="s">
        <v>261</v>
      </c>
      <c r="C5" s="73"/>
      <c r="D5" s="73"/>
      <c r="E5" s="73"/>
      <c r="F5" s="73"/>
      <c r="G5" s="73"/>
      <c r="H5" s="73"/>
      <c r="I5" s="73"/>
    </row>
    <row r="6" spans="1:12" ht="71.25" x14ac:dyDescent="0.25">
      <c r="A6" s="70"/>
      <c r="B6" s="131" t="s">
        <v>398</v>
      </c>
      <c r="C6" s="131" t="s">
        <v>242</v>
      </c>
      <c r="D6" s="303" t="s">
        <v>512</v>
      </c>
      <c r="E6" s="304"/>
      <c r="F6" s="130" t="s">
        <v>493</v>
      </c>
      <c r="G6" s="130" t="s">
        <v>245</v>
      </c>
      <c r="H6" s="130" t="s">
        <v>246</v>
      </c>
      <c r="I6" s="130" t="s">
        <v>247</v>
      </c>
      <c r="K6" s="91" t="s">
        <v>285</v>
      </c>
    </row>
    <row r="7" spans="1:12" x14ac:dyDescent="0.25">
      <c r="A7" s="70"/>
      <c r="B7" s="288" t="s">
        <v>397</v>
      </c>
      <c r="C7" s="289"/>
      <c r="D7" s="289"/>
      <c r="E7" s="289"/>
      <c r="F7" s="289"/>
      <c r="G7" s="289"/>
      <c r="H7" s="289"/>
      <c r="I7" s="290"/>
    </row>
    <row r="8" spans="1:12" ht="25.5" customHeight="1" x14ac:dyDescent="0.3">
      <c r="A8" s="70">
        <v>5</v>
      </c>
      <c r="B8" s="115" t="str">
        <f>INDEX('1 день'!D:D,A8)</f>
        <v>сб. Москва* №311</v>
      </c>
      <c r="C8" s="116" t="s">
        <v>518</v>
      </c>
      <c r="D8" s="117" t="s">
        <v>524</v>
      </c>
      <c r="E8" s="118">
        <f>INDEX('1 день'!R:R,A8)</f>
        <v>200</v>
      </c>
      <c r="F8" s="133">
        <f>INDEX('8 день'!P:P,A8)</f>
        <v>134.30000000000001</v>
      </c>
      <c r="G8" s="133">
        <f>INDEX('8 день'!M:M,A8)</f>
        <v>5.5</v>
      </c>
      <c r="H8" s="133">
        <f>INDEX('8 день'!N:N,A8)</f>
        <v>4.54</v>
      </c>
      <c r="I8" s="133">
        <f>INDEX('8 день'!O:O,A8)</f>
        <v>17.86</v>
      </c>
      <c r="J8">
        <v>1</v>
      </c>
      <c r="K8" s="312">
        <f>SUM(E8:E13)</f>
        <v>606</v>
      </c>
    </row>
    <row r="9" spans="1:12" ht="37.5" x14ac:dyDescent="0.3">
      <c r="A9" s="70">
        <v>11</v>
      </c>
      <c r="B9" s="115" t="str">
        <f>INDEX('1 день'!D:D,A9)</f>
        <v xml:space="preserve">Сб. Новосибирск 202**0 54-6гн-2020  </v>
      </c>
      <c r="C9" s="116" t="s">
        <v>189</v>
      </c>
      <c r="D9" s="117" t="s">
        <v>491</v>
      </c>
      <c r="E9" s="119">
        <f>INDEX('1 день'!R:R,A9)</f>
        <v>200</v>
      </c>
      <c r="F9" s="119">
        <v>96.03</v>
      </c>
      <c r="G9" s="119">
        <v>4.1399999999999997</v>
      </c>
      <c r="H9" s="119">
        <v>3.87</v>
      </c>
      <c r="I9" s="119">
        <v>11.16</v>
      </c>
      <c r="J9">
        <v>1</v>
      </c>
      <c r="K9" s="312"/>
    </row>
    <row r="10" spans="1:12" ht="18.75" x14ac:dyDescent="0.3">
      <c r="A10" s="70">
        <v>18</v>
      </c>
      <c r="B10" s="115" t="str">
        <f>INDEX('1 день'!D:D,A10)</f>
        <v xml:space="preserve">сб. Новосибирск 2020** 54-1з-2021 </v>
      </c>
      <c r="C10" s="116" t="s">
        <v>419</v>
      </c>
      <c r="D10" s="117" t="s">
        <v>519</v>
      </c>
      <c r="E10" s="119">
        <f>INDEX('1 день'!R:R,A10)</f>
        <v>20</v>
      </c>
      <c r="F10" s="119">
        <f>INDEX('1 день'!P:P,A10)</f>
        <v>72.72</v>
      </c>
      <c r="G10" s="119">
        <f>INDEX('1 день'!M:M,A10)</f>
        <v>4.68</v>
      </c>
      <c r="H10" s="119">
        <f>INDEX('1 день'!N:N,A10)</f>
        <v>6</v>
      </c>
      <c r="I10" s="119">
        <f>INDEX('1 день'!O:O,A10)</f>
        <v>0</v>
      </c>
      <c r="J10">
        <v>1</v>
      </c>
      <c r="K10" s="312"/>
      <c r="L10" s="92">
        <v>550</v>
      </c>
    </row>
    <row r="11" spans="1:12" ht="19.5" customHeight="1" x14ac:dyDescent="0.3">
      <c r="A11" s="70">
        <v>22</v>
      </c>
      <c r="B11" s="115" t="str">
        <f>INDEX('1 день'!D:D,A11)</f>
        <v>пв</v>
      </c>
      <c r="C11" s="116" t="str">
        <f>INDEX('1 день'!C:C,A11)</f>
        <v>хлеб 1с</v>
      </c>
      <c r="D11" s="117" t="s">
        <v>520</v>
      </c>
      <c r="E11" s="119">
        <f>INDEX('1 день'!R:R,A11)</f>
        <v>50</v>
      </c>
      <c r="F11" s="119">
        <v>104.58</v>
      </c>
      <c r="G11" s="119">
        <f>INDEX('1 день'!M:M,A11)</f>
        <v>3.3</v>
      </c>
      <c r="H11" s="119">
        <f>INDEX('1 день'!N:N,A11)</f>
        <v>2.6</v>
      </c>
      <c r="I11" s="119">
        <f>INDEX('1 день'!O:O,A11)</f>
        <v>19.899999999999999</v>
      </c>
      <c r="J11">
        <v>1</v>
      </c>
      <c r="K11" s="312"/>
    </row>
    <row r="12" spans="1:12" ht="18.75" x14ac:dyDescent="0.3">
      <c r="A12" s="70">
        <v>23</v>
      </c>
      <c r="B12" s="116" t="str">
        <f>INDEX('1 день'!D:D,A12)</f>
        <v>пв</v>
      </c>
      <c r="C12" s="116" t="str">
        <f>INDEX('1 день'!C:C,A12)</f>
        <v>хлеб ржаной</v>
      </c>
      <c r="D12" s="147" t="s">
        <v>521</v>
      </c>
      <c r="E12" s="119">
        <f>INDEX('1 день'!R:R,A12)</f>
        <v>36</v>
      </c>
      <c r="F12" s="119">
        <v>55.63</v>
      </c>
      <c r="G12" s="119">
        <f>INDEX('1 день'!M:M,A12)</f>
        <v>2.9159999999999999</v>
      </c>
      <c r="H12" s="119">
        <f>INDEX('1 день'!N:N,A12)</f>
        <v>1.224</v>
      </c>
      <c r="I12" s="119">
        <f>INDEX('1 день'!O:O,A12)</f>
        <v>15.192</v>
      </c>
      <c r="J12">
        <v>1</v>
      </c>
      <c r="K12" s="312"/>
    </row>
    <row r="13" spans="1:12" ht="17.25" customHeight="1" x14ac:dyDescent="0.3">
      <c r="A13" s="70">
        <v>17</v>
      </c>
      <c r="B13" s="116" t="str">
        <f>INDEX('1 день'!D:D,A13)</f>
        <v>пв</v>
      </c>
      <c r="C13" s="116" t="str">
        <f>INDEX('1 день'!C:C,A13)</f>
        <v>фрукты свежие (яблоко)</v>
      </c>
      <c r="D13" s="116" t="s">
        <v>486</v>
      </c>
      <c r="E13" s="119">
        <f>INDEX('1 день'!R:R,A13)</f>
        <v>100</v>
      </c>
      <c r="F13" s="119">
        <v>66.599999999999994</v>
      </c>
      <c r="G13" s="119">
        <v>0.6</v>
      </c>
      <c r="H13" s="119">
        <v>0.6</v>
      </c>
      <c r="I13" s="119">
        <v>14.7</v>
      </c>
      <c r="J13">
        <v>1</v>
      </c>
      <c r="K13" s="312"/>
    </row>
    <row r="14" spans="1:12" s="66" customFormat="1" ht="23.25" customHeight="1" x14ac:dyDescent="0.3">
      <c r="A14" s="71"/>
      <c r="B14" s="286" t="s">
        <v>269</v>
      </c>
      <c r="C14" s="287"/>
      <c r="D14" s="120"/>
      <c r="E14" s="121"/>
      <c r="F14" s="121">
        <f>SUM(F8:F13)</f>
        <v>529.86</v>
      </c>
      <c r="G14" s="121">
        <f>SUM(G8:G13)</f>
        <v>21.136000000000003</v>
      </c>
      <c r="H14" s="121">
        <f>SUM(H8:H13)</f>
        <v>18.834000000000003</v>
      </c>
      <c r="I14" s="121">
        <f>SUM(I8:I13)</f>
        <v>78.811999999999998</v>
      </c>
      <c r="J14">
        <v>1</v>
      </c>
    </row>
    <row r="15" spans="1:12" ht="18.75" x14ac:dyDescent="0.3">
      <c r="A15" s="70"/>
      <c r="B15" s="286" t="s">
        <v>399</v>
      </c>
      <c r="C15" s="291"/>
      <c r="D15" s="291"/>
      <c r="E15" s="291"/>
      <c r="F15" s="291"/>
      <c r="G15" s="291"/>
      <c r="H15" s="291"/>
      <c r="I15" s="287"/>
      <c r="J15">
        <v>1</v>
      </c>
    </row>
    <row r="16" spans="1:12" ht="23.25" customHeight="1" x14ac:dyDescent="0.3">
      <c r="A16" s="70">
        <v>26</v>
      </c>
      <c r="B16" s="115" t="str">
        <f>INDEX('1 день'!D:D,A16)</f>
        <v xml:space="preserve">сб. Новосибирск 2020** 54-3з-2020 </v>
      </c>
      <c r="C16" s="116" t="s">
        <v>301</v>
      </c>
      <c r="D16" s="117" t="s">
        <v>486</v>
      </c>
      <c r="E16" s="119">
        <f>INDEX('1 день'!R:R,A16)</f>
        <v>100</v>
      </c>
      <c r="F16" s="119">
        <v>15.33</v>
      </c>
      <c r="G16" s="119">
        <v>0.83</v>
      </c>
      <c r="H16" s="119">
        <f>INDEX('1 день'!N:N,A16)</f>
        <v>0</v>
      </c>
      <c r="I16" s="119">
        <v>3</v>
      </c>
      <c r="J16">
        <v>1</v>
      </c>
      <c r="K16" s="313">
        <f>SUM(E16:E23)</f>
        <v>971</v>
      </c>
    </row>
    <row r="17" spans="1:12" ht="21" customHeight="1" x14ac:dyDescent="0.3">
      <c r="A17" s="70">
        <v>29</v>
      </c>
      <c r="B17" s="115" t="str">
        <f>INDEX('1 день'!D:D,A17)</f>
        <v>Сб. Новосибирск 2020** 54-1с-2020</v>
      </c>
      <c r="C17" s="116" t="str">
        <f>INDEX('1 день'!C:C,A17)</f>
        <v>щи из свежей капусты со сметаной</v>
      </c>
      <c r="D17" s="117" t="s">
        <v>522</v>
      </c>
      <c r="E17" s="119">
        <f>INDEX('1 день'!R:R,A17)</f>
        <v>250</v>
      </c>
      <c r="F17" s="119">
        <v>297.14999999999998</v>
      </c>
      <c r="G17" s="119">
        <v>4.3</v>
      </c>
      <c r="H17" s="119">
        <v>9.6300000000000008</v>
      </c>
      <c r="I17" s="119">
        <v>17.899999999999999</v>
      </c>
      <c r="J17">
        <v>1</v>
      </c>
      <c r="K17" s="314"/>
    </row>
    <row r="18" spans="1:12" ht="17.25" customHeight="1" x14ac:dyDescent="0.3">
      <c r="A18" s="70">
        <v>37</v>
      </c>
      <c r="B18" s="115" t="str">
        <f>INDEX('1 день'!D:D,A18)</f>
        <v>Сб. Новосибирск 2020** 54-4г-2020</v>
      </c>
      <c r="C18" s="116" t="s">
        <v>523</v>
      </c>
      <c r="D18" s="117" t="s">
        <v>485</v>
      </c>
      <c r="E18" s="119">
        <f>INDEX('1 день'!R:R,A18)</f>
        <v>200</v>
      </c>
      <c r="F18" s="119">
        <v>276.93</v>
      </c>
      <c r="G18" s="119">
        <v>6.67</v>
      </c>
      <c r="H18" s="119">
        <v>7.07</v>
      </c>
      <c r="I18" s="119">
        <v>46.67</v>
      </c>
      <c r="J18">
        <v>1</v>
      </c>
      <c r="K18" s="314"/>
      <c r="L18" s="92">
        <v>800</v>
      </c>
    </row>
    <row r="19" spans="1:12" ht="18.75" x14ac:dyDescent="0.3">
      <c r="A19" s="70">
        <v>41</v>
      </c>
      <c r="B19" s="115" t="str">
        <f>INDEX('1 день'!D:D,A19)</f>
        <v>пв</v>
      </c>
      <c r="C19" s="116" t="s">
        <v>384</v>
      </c>
      <c r="D19" s="117" t="s">
        <v>486</v>
      </c>
      <c r="E19" s="119">
        <f>INDEX('1 день'!R:R,A19)</f>
        <v>100</v>
      </c>
      <c r="F19" s="119">
        <v>230.3</v>
      </c>
      <c r="G19" s="119">
        <v>13</v>
      </c>
      <c r="H19" s="119">
        <v>9.3000000000000007</v>
      </c>
      <c r="I19" s="119">
        <v>16.899999999999999</v>
      </c>
      <c r="J19">
        <v>1</v>
      </c>
      <c r="K19" s="314"/>
    </row>
    <row r="20" spans="1:12" ht="18.75" x14ac:dyDescent="0.3">
      <c r="A20" s="70">
        <v>47</v>
      </c>
      <c r="B20" s="116" t="str">
        <f>INDEX('1 день'!D:D,A20)</f>
        <v>Сб. Новосибирск 2020** 54-7 хн-2020</v>
      </c>
      <c r="C20" s="116" t="s">
        <v>223</v>
      </c>
      <c r="D20" s="117" t="s">
        <v>485</v>
      </c>
      <c r="E20" s="119">
        <f>INDEX('1 день'!R:R,A20)</f>
        <v>200</v>
      </c>
      <c r="F20" s="119">
        <v>110</v>
      </c>
      <c r="G20" s="119">
        <v>0.5</v>
      </c>
      <c r="H20" s="119">
        <v>0</v>
      </c>
      <c r="I20" s="119">
        <v>27</v>
      </c>
      <c r="J20">
        <v>1</v>
      </c>
      <c r="K20" s="314"/>
    </row>
    <row r="21" spans="1:12" ht="18.75" x14ac:dyDescent="0.3">
      <c r="A21" s="70">
        <v>50</v>
      </c>
      <c r="B21" s="116" t="str">
        <f>INDEX('1 день'!D:D,A21)</f>
        <v>пв</v>
      </c>
      <c r="C21" s="116" t="str">
        <f>INDEX('1 день'!C:C,A21)</f>
        <v>хлеб ржаной</v>
      </c>
      <c r="D21" s="117" t="s">
        <v>521</v>
      </c>
      <c r="E21" s="119">
        <f>INDEX('1 день'!R:R,A21)</f>
        <v>36</v>
      </c>
      <c r="F21" s="119">
        <v>55.63</v>
      </c>
      <c r="G21" s="119">
        <v>1.94</v>
      </c>
      <c r="H21" s="119">
        <v>0.82</v>
      </c>
      <c r="I21" s="119">
        <v>10.130000000000001</v>
      </c>
      <c r="J21">
        <v>1</v>
      </c>
      <c r="K21" s="314"/>
    </row>
    <row r="22" spans="1:12" ht="18.75" x14ac:dyDescent="0.3">
      <c r="A22" s="70">
        <v>51</v>
      </c>
      <c r="B22" s="116" t="str">
        <f>INDEX('1 день'!D:D,A22)</f>
        <v>пв</v>
      </c>
      <c r="C22" s="116" t="str">
        <f>INDEX('1 день'!C:C,A22)</f>
        <v>хлеб 1с</v>
      </c>
      <c r="D22" s="117" t="s">
        <v>520</v>
      </c>
      <c r="E22" s="119">
        <f>INDEX('1 день'!R:R,A22)</f>
        <v>50</v>
      </c>
      <c r="F22" s="119">
        <v>104.58</v>
      </c>
      <c r="G22" s="119">
        <v>2.97</v>
      </c>
      <c r="H22" s="119">
        <v>2.34</v>
      </c>
      <c r="I22" s="119">
        <v>17.91</v>
      </c>
      <c r="K22" s="314"/>
    </row>
    <row r="23" spans="1:12" ht="18.75" x14ac:dyDescent="0.3">
      <c r="A23" s="70">
        <v>52</v>
      </c>
      <c r="B23" s="116" t="str">
        <f>INDEX('1 день'!D:D,A23)</f>
        <v>пв</v>
      </c>
      <c r="C23" s="116" t="s">
        <v>167</v>
      </c>
      <c r="D23" s="117" t="s">
        <v>487</v>
      </c>
      <c r="E23" s="119">
        <f>INDEX('1 день'!R:R,A23)</f>
        <v>35</v>
      </c>
      <c r="F23" s="119">
        <f>INDEX('1 день'!P:P,A23)</f>
        <v>315.52499999999998</v>
      </c>
      <c r="G23" s="119">
        <f>INDEX('1 день'!M:M,A23)</f>
        <v>2.2749999999999999</v>
      </c>
      <c r="H23" s="119">
        <f>INDEX('1 день'!N:N,A23)</f>
        <v>6.8250000000000002</v>
      </c>
      <c r="I23" s="119">
        <f>INDEX('1 день'!O:O,A23)</f>
        <v>61.25</v>
      </c>
      <c r="J23">
        <v>1</v>
      </c>
      <c r="K23" s="314"/>
    </row>
    <row r="24" spans="1:12" ht="16.5" customHeight="1" x14ac:dyDescent="0.3">
      <c r="A24" s="70">
        <v>25</v>
      </c>
      <c r="B24" s="122" t="str">
        <f>INDEX('1 день'!D:D,A24)</f>
        <v>пв</v>
      </c>
      <c r="C24" s="116" t="str">
        <f>INDEX('1 день'!C:C,A24)</f>
        <v>вода питьевая</v>
      </c>
      <c r="D24" s="116" t="s">
        <v>485</v>
      </c>
      <c r="E24" s="119">
        <f>INDEX('1 день'!R:R,A24)</f>
        <v>200</v>
      </c>
      <c r="F24" s="119">
        <f>INDEX('1 день'!P:P,A24)</f>
        <v>0</v>
      </c>
      <c r="G24" s="119">
        <f>INDEX('1 день'!M:M,A24)</f>
        <v>0</v>
      </c>
      <c r="H24" s="119">
        <f>INDEX('1 день'!N:N,A24)</f>
        <v>0</v>
      </c>
      <c r="I24" s="119">
        <f>INDEX('1 день'!O:O,A24)</f>
        <v>0</v>
      </c>
      <c r="J24">
        <v>1</v>
      </c>
    </row>
    <row r="25" spans="1:12" s="66" customFormat="1" ht="21.75" customHeight="1" x14ac:dyDescent="0.3">
      <c r="A25" s="71"/>
      <c r="B25" s="286" t="s">
        <v>270</v>
      </c>
      <c r="C25" s="287"/>
      <c r="D25" s="120"/>
      <c r="E25" s="121"/>
      <c r="F25" s="121">
        <f>SUM(F16:F24)</f>
        <v>1405.4450000000002</v>
      </c>
      <c r="G25" s="121">
        <f t="shared" ref="G25:I25" si="0">SUM(G16:G24)</f>
        <v>32.484999999999999</v>
      </c>
      <c r="H25" s="121">
        <f t="shared" si="0"/>
        <v>35.985000000000007</v>
      </c>
      <c r="I25" s="121">
        <f t="shared" si="0"/>
        <v>200.76</v>
      </c>
      <c r="J25">
        <v>1</v>
      </c>
    </row>
    <row r="26" spans="1:12" s="69" customFormat="1" ht="18.75" x14ac:dyDescent="0.3">
      <c r="A26" s="70"/>
      <c r="B26" s="298" t="s">
        <v>271</v>
      </c>
      <c r="C26" s="299"/>
      <c r="D26" s="123"/>
      <c r="E26" s="124"/>
      <c r="F26" s="124">
        <f>F14+F25</f>
        <v>1935.3050000000003</v>
      </c>
      <c r="G26" s="124">
        <f t="shared" ref="G26:I26" si="1">G14+G25</f>
        <v>53.621000000000002</v>
      </c>
      <c r="H26" s="124">
        <f t="shared" si="1"/>
        <v>54.81900000000001</v>
      </c>
      <c r="I26" s="124">
        <f t="shared" si="1"/>
        <v>279.572</v>
      </c>
      <c r="J26">
        <v>1</v>
      </c>
    </row>
    <row r="27" spans="1:12" ht="18.75" x14ac:dyDescent="0.3">
      <c r="A27" s="73"/>
      <c r="B27" s="125" t="s">
        <v>262</v>
      </c>
      <c r="C27" s="126"/>
      <c r="D27" s="126"/>
      <c r="E27" s="126"/>
      <c r="F27" s="126"/>
      <c r="G27" s="126"/>
      <c r="H27" s="126"/>
      <c r="I27" s="126"/>
    </row>
    <row r="28" spans="1:12" ht="56.25" x14ac:dyDescent="0.3">
      <c r="A28" s="73"/>
      <c r="B28" s="131" t="s">
        <v>398</v>
      </c>
      <c r="C28" s="131" t="s">
        <v>242</v>
      </c>
      <c r="D28" s="300" t="s">
        <v>393</v>
      </c>
      <c r="E28" s="300"/>
      <c r="F28" s="129" t="s">
        <v>244</v>
      </c>
      <c r="G28" s="130" t="s">
        <v>245</v>
      </c>
      <c r="H28" s="130" t="s">
        <v>246</v>
      </c>
      <c r="I28" s="130" t="s">
        <v>247</v>
      </c>
    </row>
    <row r="29" spans="1:12" ht="18.75" x14ac:dyDescent="0.3">
      <c r="A29" s="70"/>
      <c r="B29" s="286" t="s">
        <v>400</v>
      </c>
      <c r="C29" s="291"/>
      <c r="D29" s="291"/>
      <c r="E29" s="291"/>
      <c r="F29" s="291"/>
      <c r="G29" s="291"/>
      <c r="H29" s="291"/>
      <c r="I29" s="287"/>
    </row>
    <row r="30" spans="1:12" ht="18.75" x14ac:dyDescent="0.3">
      <c r="A30" s="70">
        <v>5</v>
      </c>
      <c r="B30" s="132" t="str">
        <f>INDEX('2 день'!D:D,A30)</f>
        <v>сб. Новосибирск 2020** 54-19к-2020</v>
      </c>
      <c r="C30" s="132" t="str">
        <f>INDEX('2 день'!C:C,A30)</f>
        <v>суп молочный с макаронными изделиями</v>
      </c>
      <c r="D30" s="132" t="s">
        <v>485</v>
      </c>
      <c r="E30" s="133">
        <f>INDEX('2 день'!R:R,A30)</f>
        <v>200</v>
      </c>
      <c r="F30" s="133">
        <f>INDEX('2 день'!P:P,A30)</f>
        <v>144.32000000000002</v>
      </c>
      <c r="G30" s="133">
        <f>INDEX('2 день'!M:M,A30)</f>
        <v>5.2600000000000007</v>
      </c>
      <c r="H30" s="133">
        <f>INDEX('2 день'!N:N,A30)</f>
        <v>5.5200000000000005</v>
      </c>
      <c r="I30" s="133">
        <f>INDEX('2 день'!O:O,A30)</f>
        <v>18.400000000000002</v>
      </c>
      <c r="J30">
        <v>2</v>
      </c>
      <c r="K30" s="313">
        <f>SUM(E30:E35)</f>
        <v>596</v>
      </c>
    </row>
    <row r="31" spans="1:12" ht="18.75" x14ac:dyDescent="0.3">
      <c r="A31" s="70">
        <v>11</v>
      </c>
      <c r="B31" s="132" t="str">
        <f>INDEX('2 день'!D:D,A31)</f>
        <v xml:space="preserve">Сб. Новосибирск 2020** 54-9гн-2020  </v>
      </c>
      <c r="C31" s="132" t="s">
        <v>220</v>
      </c>
      <c r="D31" s="132" t="s">
        <v>485</v>
      </c>
      <c r="E31" s="133">
        <f>INDEX('2 день'!R:R,A31)</f>
        <v>200</v>
      </c>
      <c r="F31" s="133">
        <f>INDEX('6 день'!P:P,A31)</f>
        <v>5.71</v>
      </c>
      <c r="G31" s="133">
        <f>INDEX('6 день'!M:M,A31)</f>
        <v>1</v>
      </c>
      <c r="H31" s="133">
        <f>INDEX('6 день'!N:N,A31)</f>
        <v>0.19</v>
      </c>
      <c r="I31" s="133">
        <f>INDEX('6 день'!O:O,A31)</f>
        <v>0</v>
      </c>
      <c r="J31">
        <v>2</v>
      </c>
      <c r="K31" s="314"/>
    </row>
    <row r="32" spans="1:12" ht="18.75" x14ac:dyDescent="0.3">
      <c r="A32" s="70">
        <v>18</v>
      </c>
      <c r="B32" s="132" t="str">
        <f>INDEX('2 день'!D:D,A32)</f>
        <v>Сб. Новосибирск 2021 54-19з-2020</v>
      </c>
      <c r="C32" s="132" t="s">
        <v>532</v>
      </c>
      <c r="D32" s="132" t="s">
        <v>489</v>
      </c>
      <c r="E32" s="133">
        <f>INDEX('2 день'!R:R,A32)</f>
        <v>10</v>
      </c>
      <c r="F32" s="133">
        <f>INDEX('2 день'!P:P,A32)</f>
        <v>65.600000000000009</v>
      </c>
      <c r="G32" s="133">
        <f>INDEX('2 день'!M:M,A32)</f>
        <v>0.1</v>
      </c>
      <c r="H32" s="133">
        <f>INDEX('2 день'!N:N,A32)</f>
        <v>7.2</v>
      </c>
      <c r="I32" s="133">
        <f>INDEX('2 день'!O:O,A32)</f>
        <v>0.1</v>
      </c>
      <c r="J32">
        <v>2</v>
      </c>
      <c r="K32" s="314"/>
    </row>
    <row r="33" spans="1:12" ht="18.75" x14ac:dyDescent="0.3">
      <c r="A33" s="70">
        <v>22</v>
      </c>
      <c r="B33" s="132" t="str">
        <f>INDEX('2 день'!D:D,A33)</f>
        <v>пв</v>
      </c>
      <c r="C33" s="132" t="str">
        <f>INDEX('2 день'!C:C,A33)</f>
        <v>хлеб ржаной</v>
      </c>
      <c r="D33" s="132" t="s">
        <v>521</v>
      </c>
      <c r="E33" s="133">
        <f>INDEX('2 день'!R:R,A33)</f>
        <v>36</v>
      </c>
      <c r="F33" s="119">
        <v>55.63</v>
      </c>
      <c r="G33" s="119">
        <v>1.94</v>
      </c>
      <c r="H33" s="119">
        <v>0.82</v>
      </c>
      <c r="I33" s="119">
        <v>10.130000000000001</v>
      </c>
      <c r="J33">
        <v>2</v>
      </c>
      <c r="K33" s="314"/>
      <c r="L33" s="92">
        <v>550</v>
      </c>
    </row>
    <row r="34" spans="1:12" ht="16.5" customHeight="1" x14ac:dyDescent="0.3">
      <c r="A34" s="70">
        <v>23</v>
      </c>
      <c r="B34" s="134" t="str">
        <f>INDEX('2 день'!D:D,A34)</f>
        <v>пв</v>
      </c>
      <c r="C34" s="132" t="str">
        <f>INDEX('2 день'!C:C,A34)</f>
        <v>хлеб 1с</v>
      </c>
      <c r="D34" s="132" t="s">
        <v>520</v>
      </c>
      <c r="E34" s="133">
        <f>INDEX('2 день'!R:R,A34)</f>
        <v>50</v>
      </c>
      <c r="F34" s="119">
        <v>104.58</v>
      </c>
      <c r="G34" s="119">
        <v>2.97</v>
      </c>
      <c r="H34" s="119">
        <v>2.34</v>
      </c>
      <c r="I34" s="119">
        <v>17.91</v>
      </c>
      <c r="J34">
        <v>2</v>
      </c>
      <c r="K34" s="314"/>
    </row>
    <row r="35" spans="1:12" ht="18.75" x14ac:dyDescent="0.3">
      <c r="A35" s="70">
        <v>19</v>
      </c>
      <c r="B35" s="132" t="str">
        <f>INDEX('2 день'!D:D,A35)</f>
        <v>пв</v>
      </c>
      <c r="C35" s="132" t="s">
        <v>525</v>
      </c>
      <c r="D35" s="132" t="s">
        <v>486</v>
      </c>
      <c r="E35" s="133">
        <f>INDEX('2 день'!R:R,A35)</f>
        <v>100</v>
      </c>
      <c r="F35" s="133">
        <f>INDEX('2 день'!P:P,A35)</f>
        <v>37.799999999999997</v>
      </c>
      <c r="G35" s="133">
        <f>INDEX('2 день'!M:M,A35)</f>
        <v>0.9</v>
      </c>
      <c r="H35" s="133">
        <f>INDEX('2 день'!N:N,A35)</f>
        <v>0.2</v>
      </c>
      <c r="I35" s="133">
        <f>INDEX('2 день'!O:O,A35)</f>
        <v>8.1</v>
      </c>
      <c r="J35">
        <v>2</v>
      </c>
      <c r="K35" s="314"/>
    </row>
    <row r="36" spans="1:12" s="66" customFormat="1" ht="18.75" x14ac:dyDescent="0.3">
      <c r="A36" s="71"/>
      <c r="B36" s="295" t="s">
        <v>269</v>
      </c>
      <c r="C36" s="297"/>
      <c r="D36" s="135"/>
      <c r="E36" s="136"/>
      <c r="F36" s="136">
        <f>SUM(F30:F35)</f>
        <v>413.64000000000004</v>
      </c>
      <c r="G36" s="136">
        <f t="shared" ref="G36:I36" si="2">SUM(G30:G35)</f>
        <v>12.170000000000002</v>
      </c>
      <c r="H36" s="136">
        <f t="shared" si="2"/>
        <v>16.27</v>
      </c>
      <c r="I36" s="136">
        <f t="shared" si="2"/>
        <v>54.640000000000008</v>
      </c>
      <c r="J36">
        <v>2</v>
      </c>
    </row>
    <row r="37" spans="1:12" ht="18.75" x14ac:dyDescent="0.3">
      <c r="A37" s="70"/>
      <c r="B37" s="295" t="s">
        <v>401</v>
      </c>
      <c r="C37" s="296"/>
      <c r="D37" s="296"/>
      <c r="E37" s="296"/>
      <c r="F37" s="296"/>
      <c r="G37" s="296"/>
      <c r="H37" s="296"/>
      <c r="I37" s="297"/>
      <c r="J37">
        <v>2</v>
      </c>
    </row>
    <row r="38" spans="1:12" ht="18.75" x14ac:dyDescent="0.3">
      <c r="A38" s="70">
        <v>26</v>
      </c>
      <c r="B38" s="137" t="str">
        <f>INDEX('2 день'!D:D,A38)</f>
        <v>Сб. Новосибирск 2020 54-3с-2020</v>
      </c>
      <c r="C38" s="132" t="str">
        <f>INDEX('2 день'!C:C,A38)</f>
        <v>огурец в нарезке</v>
      </c>
      <c r="D38" s="132" t="s">
        <v>486</v>
      </c>
      <c r="E38" s="133">
        <f>INDEX('2 день'!R:R,A38)</f>
        <v>100</v>
      </c>
      <c r="F38" s="133">
        <f>INDEX('2 день'!P:P,A38)</f>
        <v>15.333333333333334</v>
      </c>
      <c r="G38" s="133">
        <f>INDEX('2 день'!M:M,A38)</f>
        <v>0.83333333333333337</v>
      </c>
      <c r="H38" s="133">
        <f>INDEX('2 день'!N:N,A38)</f>
        <v>0</v>
      </c>
      <c r="I38" s="133">
        <f>INDEX('2 день'!O:O,A38)</f>
        <v>3</v>
      </c>
      <c r="J38">
        <v>2</v>
      </c>
      <c r="K38" s="313">
        <f>SUM(E38:E45)</f>
        <v>1136</v>
      </c>
    </row>
    <row r="39" spans="1:12" ht="37.5" x14ac:dyDescent="0.3">
      <c r="A39" s="70">
        <v>32</v>
      </c>
      <c r="B39" s="137" t="str">
        <f>INDEX('2 день'!D:D,A39)</f>
        <v>Сб. Новосибирск 2020 54-7с-2020</v>
      </c>
      <c r="C39" s="137" t="str">
        <f>INDEX('2 день'!C:C,A39)</f>
        <v>суп картофельный с макаронными изделиями на куринном бульоне</v>
      </c>
      <c r="D39" s="132" t="s">
        <v>492</v>
      </c>
      <c r="E39" s="133">
        <f>INDEX('2 день'!R:R,A39)</f>
        <v>250</v>
      </c>
      <c r="F39" s="133">
        <f>INDEX('2 день'!P:P,A39)</f>
        <v>139.07499999999999</v>
      </c>
      <c r="G39" s="133">
        <f>INDEX('2 день'!M:M,A39)</f>
        <v>3.15</v>
      </c>
      <c r="H39" s="133">
        <f>INDEX('2 день'!N:N,A39)</f>
        <v>2.375</v>
      </c>
      <c r="I39" s="133">
        <f>INDEX('2 день'!O:O,A39)</f>
        <v>26.274999999999999</v>
      </c>
      <c r="J39">
        <v>2</v>
      </c>
      <c r="K39" s="314"/>
    </row>
    <row r="40" spans="1:12" ht="18.75" x14ac:dyDescent="0.3">
      <c r="A40" s="70">
        <v>41</v>
      </c>
      <c r="B40" s="137" t="str">
        <f>INDEX('2 день'!D:D,A40)</f>
        <v xml:space="preserve">Сб. Новосибирск 2020 54-21м-2020 </v>
      </c>
      <c r="C40" s="132" t="str">
        <f>INDEX('2 день'!C:C,A40)</f>
        <v>курица отварная</v>
      </c>
      <c r="D40" s="132" t="s">
        <v>527</v>
      </c>
      <c r="E40" s="133">
        <f>INDEX('2 день'!R:R,A40)</f>
        <v>100</v>
      </c>
      <c r="F40" s="133">
        <f>INDEX('2 день'!P:P,A40)</f>
        <v>130.60000000000002</v>
      </c>
      <c r="G40" s="133">
        <f>INDEX('2 день'!M:M,A40)</f>
        <v>22.900000000000002</v>
      </c>
      <c r="H40" s="133">
        <f>INDEX('2 день'!N:N,A40)</f>
        <v>2.666666666666667</v>
      </c>
      <c r="I40" s="133">
        <f>INDEX('2 день'!O:O,A40)</f>
        <v>3.75</v>
      </c>
      <c r="J40">
        <v>2</v>
      </c>
      <c r="K40" s="314"/>
      <c r="L40" s="92">
        <v>800</v>
      </c>
    </row>
    <row r="41" spans="1:12" ht="18.75" x14ac:dyDescent="0.3">
      <c r="A41" s="70">
        <v>45</v>
      </c>
      <c r="B41" s="137" t="str">
        <f>INDEX('2 день'!D:D,A41)</f>
        <v>Сб. Новосибирсск 2020 54-12г-2020</v>
      </c>
      <c r="C41" s="132" t="s">
        <v>526</v>
      </c>
      <c r="D41" s="132" t="s">
        <v>485</v>
      </c>
      <c r="E41" s="133">
        <f>INDEX('2 день'!R:R,A41)</f>
        <v>200</v>
      </c>
      <c r="F41" s="133">
        <f>INDEX('2 день'!P:P,A41)</f>
        <v>315.33333333333331</v>
      </c>
      <c r="G41" s="133">
        <f>INDEX('2 день'!M:M,A41)</f>
        <v>8.7999999999999989</v>
      </c>
      <c r="H41" s="133">
        <f>INDEX('2 день'!N:N,A41)</f>
        <v>9.1999999999999993</v>
      </c>
      <c r="I41" s="133">
        <f>INDEX('2 день'!O:O,A41)</f>
        <v>49.333333333333329</v>
      </c>
      <c r="J41">
        <v>2</v>
      </c>
      <c r="K41" s="314"/>
    </row>
    <row r="42" spans="1:12" ht="18.75" x14ac:dyDescent="0.3">
      <c r="A42" s="70">
        <v>56</v>
      </c>
      <c r="B42" s="137" t="str">
        <f>INDEX('2 день'!D:D,A42)</f>
        <v>Сб. Новосибирск 2020  54-5хн-2020</v>
      </c>
      <c r="C42" s="132" t="s">
        <v>295</v>
      </c>
      <c r="D42" s="132" t="s">
        <v>485</v>
      </c>
      <c r="E42" s="133">
        <f>INDEX('2 день'!R:R,A42)</f>
        <v>200</v>
      </c>
      <c r="F42" s="133">
        <f>INDEX('2 день'!P:P,A42)</f>
        <v>50</v>
      </c>
      <c r="G42" s="133">
        <f>INDEX('2 день'!M:M,A42)</f>
        <v>0.7</v>
      </c>
      <c r="H42" s="133">
        <f>INDEX('2 день'!N:N,A42)</f>
        <v>0</v>
      </c>
      <c r="I42" s="133">
        <f>INDEX('2 день'!O:O,A42)</f>
        <v>11.8</v>
      </c>
      <c r="J42">
        <v>2</v>
      </c>
      <c r="K42" s="314"/>
    </row>
    <row r="43" spans="1:12" ht="18" customHeight="1" x14ac:dyDescent="0.3">
      <c r="A43" s="70">
        <v>54</v>
      </c>
      <c r="B43" s="137" t="str">
        <f>INDEX('2 день'!D:D,A43)</f>
        <v>пв</v>
      </c>
      <c r="C43" s="132" t="str">
        <f>INDEX('2 день'!C:C,A43)</f>
        <v>хлеб ржаной</v>
      </c>
      <c r="D43" s="132" t="s">
        <v>521</v>
      </c>
      <c r="E43" s="133">
        <f>INDEX('2 день'!R:R,A43)</f>
        <v>36</v>
      </c>
      <c r="F43" s="119">
        <v>55.63</v>
      </c>
      <c r="G43" s="119">
        <v>1.94</v>
      </c>
      <c r="H43" s="119">
        <v>0.82</v>
      </c>
      <c r="I43" s="119">
        <v>10.130000000000001</v>
      </c>
      <c r="J43">
        <v>2</v>
      </c>
      <c r="K43" s="314"/>
    </row>
    <row r="44" spans="1:12" ht="18.75" x14ac:dyDescent="0.3">
      <c r="A44" s="70">
        <v>55</v>
      </c>
      <c r="B44" s="137" t="str">
        <f>INDEX('2 день'!D:D,A44)</f>
        <v>пв</v>
      </c>
      <c r="C44" s="132" t="str">
        <f>INDEX('2 день'!C:C,A44)</f>
        <v>хлеб 1с</v>
      </c>
      <c r="D44" s="132" t="s">
        <v>520</v>
      </c>
      <c r="E44" s="133">
        <f>INDEX('2 день'!R:R,A44)</f>
        <v>50</v>
      </c>
      <c r="F44" s="119">
        <v>104.58</v>
      </c>
      <c r="G44" s="119">
        <v>2.97</v>
      </c>
      <c r="H44" s="119">
        <v>2.34</v>
      </c>
      <c r="I44" s="119">
        <v>17.91</v>
      </c>
      <c r="J44">
        <v>2</v>
      </c>
      <c r="K44" s="314"/>
    </row>
    <row r="45" spans="1:12" ht="18.75" x14ac:dyDescent="0.3">
      <c r="A45" s="70">
        <v>24</v>
      </c>
      <c r="B45" s="132" t="str">
        <f>INDEX('2 день'!D:D,A45)</f>
        <v>пв</v>
      </c>
      <c r="C45" s="132" t="str">
        <f>INDEX('2 день'!C:C,A45)</f>
        <v>вода питьевая</v>
      </c>
      <c r="D45" s="132" t="s">
        <v>485</v>
      </c>
      <c r="E45" s="133">
        <f>INDEX('2 день'!R:R,A45)</f>
        <v>200</v>
      </c>
      <c r="F45" s="133">
        <f>INDEX('2 день'!P:P,A45)</f>
        <v>0</v>
      </c>
      <c r="G45" s="133">
        <f>INDEX('2 день'!M:M,A45)</f>
        <v>0</v>
      </c>
      <c r="H45" s="133">
        <f>INDEX('2 день'!N:N,A45)</f>
        <v>0</v>
      </c>
      <c r="I45" s="133">
        <f>INDEX('2 день'!O:O,A45)</f>
        <v>0</v>
      </c>
      <c r="J45">
        <v>2</v>
      </c>
      <c r="K45" s="314"/>
    </row>
    <row r="46" spans="1:12" s="66" customFormat="1" ht="18.75" x14ac:dyDescent="0.3">
      <c r="A46" s="71"/>
      <c r="B46" s="286" t="s">
        <v>270</v>
      </c>
      <c r="C46" s="287"/>
      <c r="D46" s="120"/>
      <c r="E46" s="121"/>
      <c r="F46" s="121">
        <f>SUM(F38:F45)</f>
        <v>810.55166666666673</v>
      </c>
      <c r="G46" s="121">
        <f t="shared" ref="G46:I46" si="3">SUM(G38:G45)</f>
        <v>41.293333333333337</v>
      </c>
      <c r="H46" s="121">
        <f t="shared" si="3"/>
        <v>17.401666666666667</v>
      </c>
      <c r="I46" s="121">
        <f t="shared" si="3"/>
        <v>122.19833333333331</v>
      </c>
      <c r="J46">
        <v>2</v>
      </c>
    </row>
    <row r="47" spans="1:12" s="69" customFormat="1" ht="18.75" x14ac:dyDescent="0.3">
      <c r="A47" s="70"/>
      <c r="B47" s="298" t="s">
        <v>271</v>
      </c>
      <c r="C47" s="299"/>
      <c r="D47" s="123"/>
      <c r="E47" s="124"/>
      <c r="F47" s="124">
        <f>F36+F46</f>
        <v>1224.1916666666668</v>
      </c>
      <c r="G47" s="124">
        <f t="shared" ref="G47:I47" si="4">G36+G46</f>
        <v>53.463333333333338</v>
      </c>
      <c r="H47" s="124">
        <f t="shared" si="4"/>
        <v>33.671666666666667</v>
      </c>
      <c r="I47" s="124">
        <f t="shared" si="4"/>
        <v>176.83833333333331</v>
      </c>
      <c r="J47">
        <v>2</v>
      </c>
    </row>
    <row r="48" spans="1:12" ht="18.75" x14ac:dyDescent="0.3">
      <c r="A48" s="73"/>
      <c r="B48" s="125" t="s">
        <v>257</v>
      </c>
      <c r="C48" s="126"/>
      <c r="D48" s="126"/>
      <c r="E48" s="126"/>
      <c r="F48" s="126"/>
      <c r="G48" s="126"/>
      <c r="H48" s="126"/>
      <c r="I48" s="126"/>
    </row>
    <row r="49" spans="1:12" ht="75" customHeight="1" x14ac:dyDescent="0.3">
      <c r="A49" s="73"/>
      <c r="B49" s="131" t="s">
        <v>398</v>
      </c>
      <c r="C49" s="131" t="s">
        <v>242</v>
      </c>
      <c r="D49" s="300" t="s">
        <v>393</v>
      </c>
      <c r="E49" s="300"/>
      <c r="F49" s="129" t="s">
        <v>244</v>
      </c>
      <c r="G49" s="130" t="s">
        <v>245</v>
      </c>
      <c r="H49" s="130" t="s">
        <v>246</v>
      </c>
      <c r="I49" s="130" t="s">
        <v>247</v>
      </c>
      <c r="J49">
        <v>3</v>
      </c>
    </row>
    <row r="50" spans="1:12" ht="18.75" x14ac:dyDescent="0.3">
      <c r="A50" s="70"/>
      <c r="B50" s="292" t="s">
        <v>254</v>
      </c>
      <c r="C50" s="293"/>
      <c r="D50" s="293"/>
      <c r="E50" s="293"/>
      <c r="F50" s="293"/>
      <c r="G50" s="293"/>
      <c r="H50" s="293"/>
      <c r="I50" s="294"/>
      <c r="J50">
        <v>3</v>
      </c>
      <c r="K50" s="313">
        <f>SUM(E51:E56)</f>
        <v>536</v>
      </c>
    </row>
    <row r="51" spans="1:12" ht="37.5" x14ac:dyDescent="0.3">
      <c r="A51" s="70">
        <v>5</v>
      </c>
      <c r="B51" s="137" t="str">
        <f>INDEX('3 день'!D:D,A51)</f>
        <v xml:space="preserve">Сб. Новосибирск 2020** 54-9к-2020 </v>
      </c>
      <c r="C51" s="132" t="s">
        <v>530</v>
      </c>
      <c r="D51" s="132" t="s">
        <v>531</v>
      </c>
      <c r="E51" s="133">
        <f>INDEX('3 день'!R:R,A51)</f>
        <v>200</v>
      </c>
      <c r="F51" s="133">
        <f>INDEX('3 день'!P:P,A51)</f>
        <v>293.79999999999995</v>
      </c>
      <c r="G51" s="133">
        <f>INDEX('3 день'!M:M,A51)</f>
        <v>8.3000000000000007</v>
      </c>
      <c r="H51" s="133">
        <f>INDEX('3 день'!N:N,A51)</f>
        <v>12.6</v>
      </c>
      <c r="I51" s="133">
        <f>INDEX('3 день'!O:O,A51)</f>
        <v>36.799999999999997</v>
      </c>
      <c r="J51">
        <v>3</v>
      </c>
      <c r="K51" s="314"/>
    </row>
    <row r="52" spans="1:12" ht="37.5" x14ac:dyDescent="0.3">
      <c r="A52" s="70">
        <v>11</v>
      </c>
      <c r="B52" s="137" t="str">
        <f>INDEX('3 день'!D:D,A52)</f>
        <v xml:space="preserve">Сб. Новосибирск 2020** 54-3гн-2020  </v>
      </c>
      <c r="C52" s="132" t="str">
        <f>INDEX('3 день'!C:C,A52)</f>
        <v>чай с лимоном и сахаром</v>
      </c>
      <c r="D52" s="132" t="s">
        <v>485</v>
      </c>
      <c r="E52" s="133">
        <f>INDEX('3 день'!R:R,A52)</f>
        <v>200</v>
      </c>
      <c r="F52" s="133">
        <f>INDEX('3 день'!P:P,A52)</f>
        <v>28</v>
      </c>
      <c r="G52" s="133">
        <f>INDEX('3 день'!M:M,A52)</f>
        <v>0.3</v>
      </c>
      <c r="H52" s="133">
        <f>INDEX('3 день'!N:N,A52)</f>
        <v>0</v>
      </c>
      <c r="I52" s="133">
        <f>INDEX('3 день'!O:O,A52)</f>
        <v>6.7</v>
      </c>
      <c r="J52">
        <v>3</v>
      </c>
      <c r="K52" s="314"/>
    </row>
    <row r="53" spans="1:12" ht="18.75" x14ac:dyDescent="0.3">
      <c r="A53" s="70">
        <v>17</v>
      </c>
      <c r="B53" s="137" t="str">
        <f>INDEX('3 день'!D:D,A53)</f>
        <v>пв</v>
      </c>
      <c r="C53" s="132" t="s">
        <v>279</v>
      </c>
      <c r="D53" s="132" t="s">
        <v>488</v>
      </c>
      <c r="E53" s="133">
        <f>INDEX('2 день'!R:R,A53)</f>
        <v>0</v>
      </c>
      <c r="F53" s="133">
        <v>65.599999999999994</v>
      </c>
      <c r="G53" s="133">
        <v>0.1</v>
      </c>
      <c r="H53" s="133">
        <v>7.2</v>
      </c>
      <c r="I53" s="133">
        <v>0.1</v>
      </c>
      <c r="J53">
        <v>3</v>
      </c>
      <c r="K53" s="314"/>
      <c r="L53" s="92">
        <v>550</v>
      </c>
    </row>
    <row r="54" spans="1:12" ht="18.75" x14ac:dyDescent="0.3">
      <c r="A54" s="70">
        <v>18</v>
      </c>
      <c r="B54" s="132" t="str">
        <f>INDEX('3 день'!D:D,A54)</f>
        <v>мандарины</v>
      </c>
      <c r="C54" s="132" t="str">
        <f>INDEX('3 день'!C:C,A54)</f>
        <v>фрукты свежие (мандарин)</v>
      </c>
      <c r="D54" s="132" t="s">
        <v>486</v>
      </c>
      <c r="E54" s="133">
        <f>INDEX('3 день'!R:R,A54)</f>
        <v>100</v>
      </c>
      <c r="F54" s="133">
        <f>INDEX('3 день'!P:P,A54)</f>
        <v>52.19</v>
      </c>
      <c r="G54" s="133">
        <f>INDEX('3 день'!M:M,A54)</f>
        <v>0.81</v>
      </c>
      <c r="H54" s="133">
        <f>INDEX('3 день'!N:N,A54)</f>
        <v>0.31</v>
      </c>
      <c r="I54" s="133">
        <f>INDEX('3 день'!O:O,A54)</f>
        <v>11.54</v>
      </c>
      <c r="J54">
        <v>3</v>
      </c>
      <c r="K54" s="314"/>
    </row>
    <row r="55" spans="1:12" ht="18.75" x14ac:dyDescent="0.3">
      <c r="A55" s="70">
        <v>21</v>
      </c>
      <c r="B55" s="132" t="str">
        <f>INDEX('3 день'!D:D,A55)</f>
        <v>пв</v>
      </c>
      <c r="C55" s="132" t="str">
        <f>INDEX('3 день'!C:C,A55)</f>
        <v>хлеб ржаной</v>
      </c>
      <c r="D55" s="132" t="s">
        <v>521</v>
      </c>
      <c r="E55" s="133">
        <f>INDEX('2 день'!R:R,A55)</f>
        <v>0</v>
      </c>
      <c r="F55" s="119">
        <v>55.63</v>
      </c>
      <c r="G55" s="119">
        <v>1.94</v>
      </c>
      <c r="H55" s="119">
        <v>0.82</v>
      </c>
      <c r="I55" s="119">
        <v>10.130000000000001</v>
      </c>
      <c r="J55">
        <v>3</v>
      </c>
      <c r="K55" s="314"/>
    </row>
    <row r="56" spans="1:12" ht="18.75" x14ac:dyDescent="0.3">
      <c r="A56" s="70">
        <v>22</v>
      </c>
      <c r="B56" s="132" t="str">
        <f>INDEX('3 день'!D:D,A56)</f>
        <v>пв</v>
      </c>
      <c r="C56" s="132" t="str">
        <f>INDEX('3 день'!C:C,A56)</f>
        <v>хлеб 1с</v>
      </c>
      <c r="D56" s="132" t="s">
        <v>520</v>
      </c>
      <c r="E56" s="133">
        <f>INDEX('2 день'!R:R,A56)</f>
        <v>36</v>
      </c>
      <c r="F56" s="119">
        <v>104.58</v>
      </c>
      <c r="G56" s="119">
        <v>2.97</v>
      </c>
      <c r="H56" s="119">
        <v>2.34</v>
      </c>
      <c r="I56" s="119">
        <v>17.91</v>
      </c>
      <c r="J56">
        <v>3</v>
      </c>
      <c r="K56" s="314"/>
    </row>
    <row r="57" spans="1:12" s="66" customFormat="1" ht="18.75" x14ac:dyDescent="0.3">
      <c r="A57" s="71"/>
      <c r="B57" s="295" t="s">
        <v>269</v>
      </c>
      <c r="C57" s="297"/>
      <c r="D57" s="135"/>
      <c r="E57" s="136"/>
      <c r="F57" s="136">
        <f>SUM(F51:F56)</f>
        <v>599.79999999999995</v>
      </c>
      <c r="G57" s="136">
        <f t="shared" ref="G57:I57" si="5">SUM(G51:G56)</f>
        <v>14.420000000000002</v>
      </c>
      <c r="H57" s="136">
        <f t="shared" si="5"/>
        <v>23.27</v>
      </c>
      <c r="I57" s="136">
        <f t="shared" si="5"/>
        <v>83.179999999999993</v>
      </c>
      <c r="J57">
        <v>3</v>
      </c>
    </row>
    <row r="58" spans="1:12" ht="18.75" x14ac:dyDescent="0.3">
      <c r="A58" s="70"/>
      <c r="B58" s="295" t="s">
        <v>399</v>
      </c>
      <c r="C58" s="296"/>
      <c r="D58" s="296"/>
      <c r="E58" s="296"/>
      <c r="F58" s="296"/>
      <c r="G58" s="296"/>
      <c r="H58" s="296"/>
      <c r="I58" s="297"/>
      <c r="J58">
        <v>3</v>
      </c>
    </row>
    <row r="59" spans="1:12" ht="37.5" x14ac:dyDescent="0.3">
      <c r="A59" s="70">
        <v>25</v>
      </c>
      <c r="B59" s="137" t="str">
        <f>INDEX('3 день'!D:D,A59)</f>
        <v>Сб новосибирск 2020** 54-13з-2020</v>
      </c>
      <c r="C59" s="132" t="s">
        <v>529</v>
      </c>
      <c r="D59" s="132" t="s">
        <v>486</v>
      </c>
      <c r="E59" s="133">
        <f>INDEX('3 день'!R:R,A59)</f>
        <v>100</v>
      </c>
      <c r="F59" s="133">
        <f>INDEX('3 день'!P:P,A59)</f>
        <v>37.5</v>
      </c>
      <c r="G59" s="133">
        <f>INDEX('3 день'!M:M,A59)</f>
        <v>0.66666666666666674</v>
      </c>
      <c r="H59" s="133">
        <f>INDEX('3 день'!N:N,A59)</f>
        <v>2.166666666666667</v>
      </c>
      <c r="I59" s="133">
        <f>INDEX('3 день'!O:O,A59)</f>
        <v>3.833333333333333</v>
      </c>
      <c r="J59">
        <v>3</v>
      </c>
      <c r="K59" s="313">
        <f>SUM(E59:E66)</f>
        <v>1030</v>
      </c>
    </row>
    <row r="60" spans="1:12" ht="19.5" customHeight="1" x14ac:dyDescent="0.3">
      <c r="A60" s="70">
        <v>31</v>
      </c>
      <c r="B60" s="137" t="str">
        <f>INDEX('3 день'!D:D,A60)</f>
        <v>Сб. Новосибирск 2020** 54-10с-2020</v>
      </c>
      <c r="C60" s="137" t="s">
        <v>534</v>
      </c>
      <c r="D60" s="132" t="s">
        <v>533</v>
      </c>
      <c r="E60" s="133">
        <f>INDEX('3 день'!R:R,A60)</f>
        <v>230</v>
      </c>
      <c r="F60" s="133">
        <f>INDEX('3 день'!P:P,A60)</f>
        <v>113.78100000000001</v>
      </c>
      <c r="G60" s="133">
        <f>INDEX('3 день'!M:M,A60)</f>
        <v>2.2540000000000004</v>
      </c>
      <c r="H60" s="133">
        <f>INDEX('3 день'!N:N,A60)</f>
        <v>5.681</v>
      </c>
      <c r="I60" s="133">
        <f>INDEX('3 день'!O:O,A60)</f>
        <v>13.409000000000001</v>
      </c>
      <c r="J60">
        <v>3</v>
      </c>
      <c r="K60" s="314"/>
    </row>
    <row r="61" spans="1:12" ht="18.75" x14ac:dyDescent="0.3">
      <c r="A61" s="70">
        <v>43</v>
      </c>
      <c r="B61" s="137" t="str">
        <f>INDEX('3 день'!D:D,A61)</f>
        <v>пв</v>
      </c>
      <c r="C61" s="132" t="s">
        <v>528</v>
      </c>
      <c r="D61" s="132" t="s">
        <v>486</v>
      </c>
      <c r="E61" s="133">
        <f>INDEX('3 день'!R:R,A61)</f>
        <v>100</v>
      </c>
      <c r="F61" s="133">
        <f>INDEX('3 день'!P:P,A61)</f>
        <v>129.93</v>
      </c>
      <c r="G61" s="133">
        <f>INDEX('3 день'!M:M,A61)</f>
        <v>8.02</v>
      </c>
      <c r="H61" s="133">
        <f>INDEX('3 день'!N:N,A61)</f>
        <v>7.05</v>
      </c>
      <c r="I61" s="133">
        <f>INDEX('3 день'!O:O,A61)</f>
        <v>8.6</v>
      </c>
      <c r="J61">
        <v>3</v>
      </c>
      <c r="K61" s="314"/>
    </row>
    <row r="62" spans="1:12" ht="24" customHeight="1" x14ac:dyDescent="0.3">
      <c r="A62" s="70">
        <v>39</v>
      </c>
      <c r="B62" s="137" t="str">
        <f>INDEX('3 день'!D:D,A62)</f>
        <v>Сб. Новосибирск 2020** 54-11г-2020</v>
      </c>
      <c r="C62" s="132" t="str">
        <f>INDEX('3 день'!C:C,A62)</f>
        <v>картофельное пюре</v>
      </c>
      <c r="D62" s="132" t="s">
        <v>485</v>
      </c>
      <c r="E62" s="133">
        <f>INDEX('3 день'!R:R,A62)</f>
        <v>200</v>
      </c>
      <c r="F62" s="133">
        <f>INDEX('3 день'!P:P,A62)</f>
        <v>210.79999999999998</v>
      </c>
      <c r="G62" s="133">
        <f>INDEX('3 день'!M:M,A62)</f>
        <v>4</v>
      </c>
      <c r="H62" s="133">
        <f>INDEX('3 день'!N:N,A62)</f>
        <v>7.6</v>
      </c>
      <c r="I62" s="133">
        <f>INDEX('3 день'!O:O,A62)</f>
        <v>31.599999999999998</v>
      </c>
      <c r="J62">
        <v>3</v>
      </c>
      <c r="K62" s="314"/>
      <c r="L62" s="92">
        <v>800</v>
      </c>
    </row>
    <row r="63" spans="1:12" ht="18.75" x14ac:dyDescent="0.3">
      <c r="A63" s="70">
        <v>49</v>
      </c>
      <c r="B63" s="132" t="str">
        <f>INDEX('3 день'!D:D,A63)</f>
        <v>Сб. Новосибирск 2020** 54-6хн-2020</v>
      </c>
      <c r="C63" s="132" t="s">
        <v>475</v>
      </c>
      <c r="D63" s="132" t="s">
        <v>485</v>
      </c>
      <c r="E63" s="133">
        <f>INDEX('3 день'!R:R,A63)</f>
        <v>200</v>
      </c>
      <c r="F63" s="133">
        <f>INDEX('3 день'!P:P,A63)</f>
        <v>110</v>
      </c>
      <c r="G63" s="133">
        <f>INDEX('3 день'!M:M,A63)</f>
        <v>0.5</v>
      </c>
      <c r="H63" s="133">
        <f>INDEX('3 день'!N:N,A63)</f>
        <v>0</v>
      </c>
      <c r="I63" s="133">
        <f>INDEX('3 день'!O:O,A63)</f>
        <v>27</v>
      </c>
      <c r="J63">
        <v>3</v>
      </c>
      <c r="K63" s="314"/>
    </row>
    <row r="64" spans="1:12" ht="18.75" x14ac:dyDescent="0.3">
      <c r="A64" s="70">
        <v>52</v>
      </c>
      <c r="B64" s="132" t="str">
        <f>INDEX('3 день'!D:D,A64)</f>
        <v>пв</v>
      </c>
      <c r="C64" s="132" t="str">
        <f>INDEX('3 день'!C:C,A64)</f>
        <v>хлеб ржаной</v>
      </c>
      <c r="D64" s="132" t="s">
        <v>521</v>
      </c>
      <c r="E64" s="133">
        <f>INDEX('2 день'!R:R,A64)</f>
        <v>0</v>
      </c>
      <c r="F64" s="119">
        <v>55.63</v>
      </c>
      <c r="G64" s="119">
        <v>1.94</v>
      </c>
      <c r="H64" s="119">
        <v>0.82</v>
      </c>
      <c r="I64" s="119">
        <v>10.130000000000001</v>
      </c>
      <c r="J64">
        <v>3</v>
      </c>
      <c r="K64" s="314"/>
    </row>
    <row r="65" spans="1:12" ht="18.75" x14ac:dyDescent="0.3">
      <c r="A65" s="70">
        <v>53</v>
      </c>
      <c r="B65" s="132" t="str">
        <f>INDEX('3 день'!D:D,A65)</f>
        <v>пв</v>
      </c>
      <c r="C65" s="132" t="str">
        <f>INDEX('3 день'!C:C,A65)</f>
        <v>хлеб 1с</v>
      </c>
      <c r="D65" s="132" t="s">
        <v>520</v>
      </c>
      <c r="E65" s="133">
        <f>INDEX('2 день'!R:R,A65)</f>
        <v>0</v>
      </c>
      <c r="F65" s="119">
        <v>104.58</v>
      </c>
      <c r="G65" s="119">
        <v>2.97</v>
      </c>
      <c r="H65" s="119">
        <v>2.34</v>
      </c>
      <c r="I65" s="119">
        <v>17.91</v>
      </c>
      <c r="K65" s="314"/>
    </row>
    <row r="66" spans="1:12" ht="18.75" customHeight="1" x14ac:dyDescent="0.3">
      <c r="A66" s="70">
        <v>23</v>
      </c>
      <c r="B66" s="132" t="str">
        <f>INDEX('3 день'!D:D,A66)</f>
        <v>пв</v>
      </c>
      <c r="C66" s="132" t="str">
        <f>INDEX('3 день'!C:C,A66)</f>
        <v>вода</v>
      </c>
      <c r="D66" s="132" t="s">
        <v>485</v>
      </c>
      <c r="E66" s="133">
        <f>INDEX('3 день'!R:R,A66)</f>
        <v>200</v>
      </c>
      <c r="F66" s="133">
        <f>INDEX('3 день'!P:P,A66)</f>
        <v>0</v>
      </c>
      <c r="G66" s="133">
        <f>INDEX('3 день'!M:M,A66)</f>
        <v>0</v>
      </c>
      <c r="H66" s="133">
        <f>INDEX('3 день'!N:N,A66)</f>
        <v>0</v>
      </c>
      <c r="I66" s="133">
        <f>INDEX('3 день'!O:O,A66)</f>
        <v>0</v>
      </c>
      <c r="J66">
        <v>3</v>
      </c>
      <c r="K66" s="314"/>
    </row>
    <row r="67" spans="1:12" ht="17.25" customHeight="1" x14ac:dyDescent="0.3">
      <c r="A67" s="70">
        <v>140</v>
      </c>
      <c r="B67" s="116">
        <f>INDEX('3 день'!D:D,A67)</f>
        <v>0</v>
      </c>
      <c r="C67" s="116">
        <f>INDEX('3 день'!C:C,A67)</f>
        <v>0</v>
      </c>
      <c r="D67" s="116"/>
      <c r="E67" s="119">
        <f>INDEX('3 день'!R:R,A67)</f>
        <v>0</v>
      </c>
      <c r="F67" s="119">
        <f>INDEX('3 день'!P:P,A67)</f>
        <v>0</v>
      </c>
      <c r="G67" s="119">
        <f>INDEX('3 день'!M:M,A67)</f>
        <v>0</v>
      </c>
      <c r="H67" s="119">
        <f>INDEX('3 день'!N:N,A67)</f>
        <v>0</v>
      </c>
      <c r="I67" s="119">
        <f>INDEX('3 день'!O:O,A67)</f>
        <v>0</v>
      </c>
      <c r="J67">
        <v>3</v>
      </c>
    </row>
    <row r="68" spans="1:12" s="66" customFormat="1" ht="18.75" x14ac:dyDescent="0.3">
      <c r="A68" s="71"/>
      <c r="B68" s="286" t="s">
        <v>270</v>
      </c>
      <c r="C68" s="287"/>
      <c r="D68" s="120"/>
      <c r="E68" s="121"/>
      <c r="F68" s="121">
        <f>SUM(F59:F66)</f>
        <v>762.221</v>
      </c>
      <c r="G68" s="121">
        <f t="shared" ref="G68:I68" si="6">SUM(G59:G66)</f>
        <v>20.350666666666665</v>
      </c>
      <c r="H68" s="121">
        <f t="shared" si="6"/>
        <v>25.657666666666668</v>
      </c>
      <c r="I68" s="121">
        <f t="shared" si="6"/>
        <v>112.48233333333333</v>
      </c>
      <c r="J68">
        <v>3</v>
      </c>
    </row>
    <row r="69" spans="1:12" s="69" customFormat="1" ht="18.75" x14ac:dyDescent="0.3">
      <c r="A69" s="70"/>
      <c r="B69" s="298" t="s">
        <v>271</v>
      </c>
      <c r="C69" s="299"/>
      <c r="D69" s="123"/>
      <c r="E69" s="124"/>
      <c r="F69" s="124">
        <f>F57+F68</f>
        <v>1362.021</v>
      </c>
      <c r="G69" s="124">
        <f t="shared" ref="G69:I69" si="7">G57+G68</f>
        <v>34.770666666666671</v>
      </c>
      <c r="H69" s="124">
        <f t="shared" si="7"/>
        <v>48.927666666666667</v>
      </c>
      <c r="I69" s="124">
        <f t="shared" si="7"/>
        <v>195.66233333333332</v>
      </c>
      <c r="J69">
        <v>3</v>
      </c>
    </row>
    <row r="70" spans="1:12" ht="18.75" x14ac:dyDescent="0.3">
      <c r="A70" s="73"/>
      <c r="B70" s="125" t="s">
        <v>260</v>
      </c>
      <c r="C70" s="126"/>
      <c r="D70" s="126"/>
      <c r="E70" s="126"/>
      <c r="F70" s="126"/>
      <c r="G70" s="126"/>
      <c r="H70" s="126"/>
      <c r="I70" s="126"/>
    </row>
    <row r="71" spans="1:12" ht="75" customHeight="1" x14ac:dyDescent="0.3">
      <c r="A71" s="73"/>
      <c r="B71" s="131" t="s">
        <v>398</v>
      </c>
      <c r="C71" s="131" t="s">
        <v>242</v>
      </c>
      <c r="D71" s="300" t="s">
        <v>393</v>
      </c>
      <c r="E71" s="300"/>
      <c r="F71" s="129" t="s">
        <v>244</v>
      </c>
      <c r="G71" s="130" t="s">
        <v>245</v>
      </c>
      <c r="H71" s="130" t="s">
        <v>246</v>
      </c>
      <c r="I71" s="130" t="s">
        <v>247</v>
      </c>
    </row>
    <row r="72" spans="1:12" ht="18.75" x14ac:dyDescent="0.3">
      <c r="A72" s="70"/>
      <c r="B72" s="286" t="s">
        <v>397</v>
      </c>
      <c r="C72" s="291"/>
      <c r="D72" s="291"/>
      <c r="E72" s="291"/>
      <c r="F72" s="291"/>
      <c r="G72" s="291"/>
      <c r="H72" s="291"/>
      <c r="I72" s="287"/>
      <c r="J72">
        <v>4</v>
      </c>
    </row>
    <row r="73" spans="1:12" ht="36.75" customHeight="1" x14ac:dyDescent="0.3">
      <c r="A73" s="70">
        <v>5</v>
      </c>
      <c r="B73" s="132" t="str">
        <f>INDEX('4 день'!D:D,A73)</f>
        <v>Сб. Москва 2004 г.* № 719</v>
      </c>
      <c r="C73" s="137" t="s">
        <v>535</v>
      </c>
      <c r="D73" s="132" t="s">
        <v>485</v>
      </c>
      <c r="E73" s="133">
        <f>INDEX('4 день'!R:R,A73)</f>
        <v>200</v>
      </c>
      <c r="F73" s="133">
        <f>INDEX('4 день'!P:P,A73)</f>
        <v>652.7619047619047</v>
      </c>
      <c r="G73" s="133">
        <f>INDEX('4 день'!M:M,A73)</f>
        <v>57.904761904761898</v>
      </c>
      <c r="H73" s="133">
        <f>INDEX('4 день'!N:N,A73)</f>
        <v>21.904761904761905</v>
      </c>
      <c r="I73" s="133">
        <f>INDEX('4 день'!O:O,A73)</f>
        <v>55.999999999999993</v>
      </c>
      <c r="J73">
        <v>4</v>
      </c>
      <c r="K73" s="313">
        <f>SUM(E73:E78)</f>
        <v>606</v>
      </c>
    </row>
    <row r="74" spans="1:12" ht="18.75" x14ac:dyDescent="0.3">
      <c r="A74" s="70">
        <v>11</v>
      </c>
      <c r="B74" s="132" t="str">
        <f>INDEX('4 день'!D:D,A74)</f>
        <v xml:space="preserve">Сб. Новосибирск 2020**54-6гн-2020  </v>
      </c>
      <c r="C74" s="132" t="s">
        <v>212</v>
      </c>
      <c r="D74" s="132" t="s">
        <v>491</v>
      </c>
      <c r="E74" s="133">
        <f>INDEX('7 день'!R:R,A74)</f>
        <v>200</v>
      </c>
      <c r="F74" s="133">
        <f>INDEX('7 день'!P:P,A74)</f>
        <v>91.1</v>
      </c>
      <c r="G74" s="133">
        <f>INDEX('7 день'!M:M,A74)</f>
        <v>3.8</v>
      </c>
      <c r="H74" s="133">
        <f>INDEX('7 день'!N:N,A74)</f>
        <v>3.5</v>
      </c>
      <c r="I74" s="133">
        <f>INDEX('7 день'!O:O,A74)</f>
        <v>11.1</v>
      </c>
      <c r="J74">
        <v>4</v>
      </c>
      <c r="K74" s="314"/>
    </row>
    <row r="75" spans="1:12" ht="18.75" x14ac:dyDescent="0.3">
      <c r="A75" s="70">
        <v>17</v>
      </c>
      <c r="B75" s="132" t="str">
        <f>INDEX('4 день'!D:D,A75)</f>
        <v>пв</v>
      </c>
      <c r="C75" s="132" t="s">
        <v>537</v>
      </c>
      <c r="D75" s="132" t="s">
        <v>486</v>
      </c>
      <c r="E75" s="133">
        <f>INDEX('4 день'!R:R,A75)</f>
        <v>100</v>
      </c>
      <c r="F75" s="133">
        <f>INDEX('4 день'!P:P,A75)</f>
        <v>48.21</v>
      </c>
      <c r="G75" s="133">
        <f>INDEX('4 день'!M:M,A75)</f>
        <v>0.26</v>
      </c>
      <c r="H75" s="133">
        <f>INDEX('4 день'!N:N,A75)</f>
        <v>0.17</v>
      </c>
      <c r="I75" s="133">
        <f>INDEX('4 день'!O:O,A75)</f>
        <v>11.41</v>
      </c>
      <c r="J75">
        <v>4</v>
      </c>
      <c r="K75" s="314"/>
    </row>
    <row r="76" spans="1:12" ht="19.5" customHeight="1" x14ac:dyDescent="0.3">
      <c r="A76" s="70">
        <v>18</v>
      </c>
      <c r="B76" s="132" t="str">
        <f>INDEX('4 день'!D:D,A76)</f>
        <v xml:space="preserve">сб. Новосибирск 2020** 54-1з-2021 </v>
      </c>
      <c r="C76" s="132" t="s">
        <v>532</v>
      </c>
      <c r="D76" s="132" t="s">
        <v>485</v>
      </c>
      <c r="E76" s="133">
        <f>INDEX('4 день'!R:R,A76)</f>
        <v>20</v>
      </c>
      <c r="F76" s="133">
        <f>INDEX('4 день'!P:P,A76)</f>
        <v>72.72</v>
      </c>
      <c r="G76" s="133">
        <f>INDEX('4 день'!M:M,A76)</f>
        <v>4.68</v>
      </c>
      <c r="H76" s="133">
        <f>INDEX('4 день'!N:N,A76)</f>
        <v>6</v>
      </c>
      <c r="I76" s="133">
        <f>INDEX('4 день'!O:O,A76)</f>
        <v>0</v>
      </c>
      <c r="J76">
        <v>4</v>
      </c>
      <c r="K76" s="314"/>
      <c r="L76" s="92">
        <v>550</v>
      </c>
    </row>
    <row r="77" spans="1:12" ht="18.75" customHeight="1" x14ac:dyDescent="0.3">
      <c r="A77" s="70">
        <v>22</v>
      </c>
      <c r="B77" s="132" t="str">
        <f>INDEX('4 день'!D:D,A77)</f>
        <v>пв</v>
      </c>
      <c r="C77" s="132" t="str">
        <f>INDEX('4 день'!C:C,A77)</f>
        <v>хлеб ржаной</v>
      </c>
      <c r="D77" s="132" t="s">
        <v>521</v>
      </c>
      <c r="E77" s="133">
        <f>INDEX('2 день'!R:R,A77)</f>
        <v>36</v>
      </c>
      <c r="F77" s="119">
        <v>55.63</v>
      </c>
      <c r="G77" s="119">
        <v>1.94</v>
      </c>
      <c r="H77" s="119">
        <v>0.82</v>
      </c>
      <c r="I77" s="119">
        <v>10.130000000000001</v>
      </c>
      <c r="J77">
        <v>4</v>
      </c>
      <c r="K77" s="314"/>
    </row>
    <row r="78" spans="1:12" ht="19.5" customHeight="1" x14ac:dyDescent="0.3">
      <c r="A78" s="70">
        <v>23</v>
      </c>
      <c r="B78" s="132" t="str">
        <f>INDEX('4 день'!D:D,A78)</f>
        <v>пв</v>
      </c>
      <c r="C78" s="132" t="str">
        <f>INDEX('4 день'!C:C,A78)</f>
        <v>хлеб 1с</v>
      </c>
      <c r="D78" s="132" t="s">
        <v>520</v>
      </c>
      <c r="E78" s="133">
        <f>INDEX('2 день'!R:R,A78)</f>
        <v>50</v>
      </c>
      <c r="F78" s="119">
        <v>104.58</v>
      </c>
      <c r="G78" s="119">
        <v>2.97</v>
      </c>
      <c r="H78" s="119">
        <v>2.34</v>
      </c>
      <c r="I78" s="119">
        <v>17.91</v>
      </c>
      <c r="J78">
        <v>4</v>
      </c>
      <c r="K78" s="314"/>
    </row>
    <row r="79" spans="1:12" s="66" customFormat="1" ht="18.75" x14ac:dyDescent="0.3">
      <c r="A79" s="71"/>
      <c r="B79" s="295" t="s">
        <v>269</v>
      </c>
      <c r="C79" s="297"/>
      <c r="D79" s="135"/>
      <c r="E79" s="136"/>
      <c r="F79" s="136">
        <f>SUM(F73:F78)</f>
        <v>1025.0019047619048</v>
      </c>
      <c r="G79" s="136">
        <f t="shared" ref="G79:I79" si="8">SUM(G73:G78)</f>
        <v>71.554761904761889</v>
      </c>
      <c r="H79" s="136">
        <f t="shared" si="8"/>
        <v>34.734761904761911</v>
      </c>
      <c r="I79" s="136">
        <f t="shared" si="8"/>
        <v>106.54999999999998</v>
      </c>
      <c r="J79">
        <v>4</v>
      </c>
    </row>
    <row r="80" spans="1:12" ht="18.75" x14ac:dyDescent="0.3">
      <c r="A80" s="70"/>
      <c r="B80" s="295" t="s">
        <v>399</v>
      </c>
      <c r="C80" s="296"/>
      <c r="D80" s="296"/>
      <c r="E80" s="296"/>
      <c r="F80" s="296"/>
      <c r="G80" s="296"/>
      <c r="H80" s="296"/>
      <c r="I80" s="297"/>
      <c r="J80">
        <v>4</v>
      </c>
    </row>
    <row r="81" spans="1:12" ht="37.5" x14ac:dyDescent="0.3">
      <c r="A81" s="70">
        <v>26</v>
      </c>
      <c r="B81" s="137" t="str">
        <f>INDEX('4 день'!D:D,A81)</f>
        <v>Сб. Новосибирск 2020** 54-12з-2020</v>
      </c>
      <c r="C81" s="132" t="s">
        <v>333</v>
      </c>
      <c r="D81" s="132" t="s">
        <v>486</v>
      </c>
      <c r="E81" s="133">
        <f>INDEX('4 день'!R:R,A81)</f>
        <v>100</v>
      </c>
      <c r="F81" s="133">
        <v>62.33</v>
      </c>
      <c r="G81" s="133">
        <v>0.67</v>
      </c>
      <c r="H81" s="133">
        <v>5</v>
      </c>
      <c r="I81" s="133">
        <v>3.67</v>
      </c>
      <c r="J81">
        <v>4</v>
      </c>
      <c r="K81" s="313">
        <f>SUM(E81:E87)</f>
        <v>600</v>
      </c>
    </row>
    <row r="82" spans="1:12" ht="18.75" x14ac:dyDescent="0.3">
      <c r="A82" s="70">
        <v>32</v>
      </c>
      <c r="B82" s="137" t="str">
        <f>INDEX('4 день'!D:D,A82)</f>
        <v>сб. Москва 2004 г* №135</v>
      </c>
      <c r="C82" s="132" t="s">
        <v>293</v>
      </c>
      <c r="D82" s="132" t="s">
        <v>522</v>
      </c>
      <c r="E82" s="133">
        <f>INDEX('5 день'!R:R,A82)</f>
        <v>0</v>
      </c>
      <c r="F82" s="133">
        <v>297.14999999999998</v>
      </c>
      <c r="G82" s="133">
        <v>4.3</v>
      </c>
      <c r="H82" s="133">
        <v>9.6300000000000008</v>
      </c>
      <c r="I82" s="133">
        <v>17.899999999999999</v>
      </c>
      <c r="J82">
        <v>4</v>
      </c>
      <c r="K82" s="314"/>
    </row>
    <row r="83" spans="1:12" ht="18.75" x14ac:dyDescent="0.3">
      <c r="A83" s="70">
        <v>51</v>
      </c>
      <c r="B83" s="137" t="str">
        <f>INDEX('4 день'!D:D,A83)</f>
        <v>пф</v>
      </c>
      <c r="C83" s="132" t="s">
        <v>178</v>
      </c>
      <c r="D83" s="132" t="s">
        <v>486</v>
      </c>
      <c r="E83" s="133">
        <f>INDEX('4 день'!R:R,A83)</f>
        <v>100</v>
      </c>
      <c r="F83" s="133">
        <v>251.7</v>
      </c>
      <c r="G83" s="133">
        <v>2.1</v>
      </c>
      <c r="H83" s="133">
        <v>16.5</v>
      </c>
      <c r="I83" s="133">
        <v>13.7</v>
      </c>
      <c r="J83">
        <v>4</v>
      </c>
      <c r="K83" s="314"/>
      <c r="L83" s="93">
        <v>800</v>
      </c>
    </row>
    <row r="84" spans="1:12" ht="21.75" customHeight="1" x14ac:dyDescent="0.3">
      <c r="A84" s="70">
        <v>44</v>
      </c>
      <c r="B84" s="137" t="str">
        <f>INDEX('4 день'!D:D,A84)</f>
        <v>Сб. Новосибирск  2020** 54-6г-2020</v>
      </c>
      <c r="C84" s="132" t="s">
        <v>538</v>
      </c>
      <c r="D84" s="132" t="s">
        <v>524</v>
      </c>
      <c r="E84" s="133">
        <f>INDEX('4 день'!R:R,A84)</f>
        <v>200</v>
      </c>
      <c r="F84" s="133">
        <v>139.80000000000001</v>
      </c>
      <c r="G84" s="133">
        <v>2.9</v>
      </c>
      <c r="H84" s="133">
        <v>7.4</v>
      </c>
      <c r="I84" s="133">
        <v>15.4</v>
      </c>
      <c r="J84">
        <v>4</v>
      </c>
      <c r="K84" s="314"/>
    </row>
    <row r="85" spans="1:12" ht="21" customHeight="1" x14ac:dyDescent="0.3">
      <c r="A85" s="70">
        <v>57</v>
      </c>
      <c r="B85" s="137" t="str">
        <f>INDEX('4 день'!D:D,A85)</f>
        <v>сб. Москва 2004 г.* № 720</v>
      </c>
      <c r="C85" s="132" t="s">
        <v>217</v>
      </c>
      <c r="D85" s="132" t="s">
        <v>491</v>
      </c>
      <c r="E85" s="133">
        <f>INDEX('4 день'!R:R,A85)</f>
        <v>200</v>
      </c>
      <c r="F85" s="133">
        <v>91.89</v>
      </c>
      <c r="G85" s="133">
        <v>1.62</v>
      </c>
      <c r="H85" s="133">
        <v>0.09</v>
      </c>
      <c r="I85" s="133">
        <v>21.15</v>
      </c>
      <c r="J85">
        <v>4</v>
      </c>
      <c r="K85" s="314"/>
    </row>
    <row r="86" spans="1:12" ht="18.75" x14ac:dyDescent="0.3">
      <c r="A86" s="70">
        <v>60</v>
      </c>
      <c r="B86" s="132" t="str">
        <f>INDEX('4 день'!D:D,A86)</f>
        <v>пв</v>
      </c>
      <c r="C86" s="132" t="str">
        <f>INDEX('4 день'!C:C,A86)</f>
        <v>хлеб ржаной</v>
      </c>
      <c r="D86" s="132" t="s">
        <v>521</v>
      </c>
      <c r="E86" s="133">
        <f>INDEX('2 день'!R:R,A86)</f>
        <v>0</v>
      </c>
      <c r="F86" s="119">
        <v>55.63</v>
      </c>
      <c r="G86" s="119">
        <v>1.94</v>
      </c>
      <c r="H86" s="119">
        <v>0.82</v>
      </c>
      <c r="I86" s="119">
        <v>10.130000000000001</v>
      </c>
      <c r="J86">
        <v>4</v>
      </c>
      <c r="K86" s="314"/>
    </row>
    <row r="87" spans="1:12" ht="18.75" x14ac:dyDescent="0.3">
      <c r="A87" s="70">
        <v>61</v>
      </c>
      <c r="B87" s="132" t="str">
        <f>INDEX('4 день'!D:D,A87)</f>
        <v>пв</v>
      </c>
      <c r="C87" s="132" t="str">
        <f>INDEX('4 день'!C:C,A87)</f>
        <v>хлеб 1с</v>
      </c>
      <c r="D87" s="132" t="s">
        <v>520</v>
      </c>
      <c r="E87" s="133">
        <f>INDEX('2 день'!R:R,A87)</f>
        <v>0</v>
      </c>
      <c r="F87" s="119">
        <v>104.58</v>
      </c>
      <c r="G87" s="119">
        <v>2.97</v>
      </c>
      <c r="H87" s="119">
        <v>2.34</v>
      </c>
      <c r="I87" s="119">
        <v>17.91</v>
      </c>
      <c r="J87">
        <v>4</v>
      </c>
      <c r="K87" s="314"/>
    </row>
    <row r="88" spans="1:12" ht="19.5" customHeight="1" x14ac:dyDescent="0.3">
      <c r="A88" s="70">
        <v>24</v>
      </c>
      <c r="B88" s="132" t="str">
        <f>INDEX('4 день'!D:D,A88)</f>
        <v>пв</v>
      </c>
      <c r="C88" s="132" t="str">
        <f>INDEX('4 день'!C:C,A88)</f>
        <v>вода питьвая</v>
      </c>
      <c r="D88" s="132" t="s">
        <v>485</v>
      </c>
      <c r="E88" s="133">
        <f>INDEX('4 день'!R:R,A88)</f>
        <v>200</v>
      </c>
      <c r="F88" s="133">
        <f>INDEX('4 день'!P:P,A88)</f>
        <v>0</v>
      </c>
      <c r="G88" s="133">
        <f>INDEX('4 день'!M:M,A88)</f>
        <v>0</v>
      </c>
      <c r="H88" s="133">
        <f>INDEX('4 день'!N:N,A88)</f>
        <v>0</v>
      </c>
      <c r="I88" s="133">
        <f>INDEX('4 день'!O:O,A88)</f>
        <v>0</v>
      </c>
      <c r="J88">
        <v>4</v>
      </c>
    </row>
    <row r="89" spans="1:12" s="66" customFormat="1" ht="18.75" x14ac:dyDescent="0.3">
      <c r="A89" s="71"/>
      <c r="B89" s="295" t="s">
        <v>270</v>
      </c>
      <c r="C89" s="297"/>
      <c r="D89" s="135"/>
      <c r="E89" s="136"/>
      <c r="F89" s="136">
        <f>SUM(F81:F88)</f>
        <v>1003.08</v>
      </c>
      <c r="G89" s="136">
        <f t="shared" ref="G89" si="9">SUM(G81:G88)</f>
        <v>16.5</v>
      </c>
      <c r="H89" s="136">
        <f t="shared" ref="H89" si="10">SUM(H81:H88)</f>
        <v>41.78</v>
      </c>
      <c r="I89" s="136">
        <f t="shared" ref="I89" si="11">SUM(I81:I88)</f>
        <v>99.859999999999985</v>
      </c>
      <c r="J89">
        <v>4</v>
      </c>
    </row>
    <row r="90" spans="1:12" s="69" customFormat="1" ht="18.75" x14ac:dyDescent="0.3">
      <c r="A90" s="70"/>
      <c r="B90" s="298" t="s">
        <v>271</v>
      </c>
      <c r="C90" s="299"/>
      <c r="D90" s="123"/>
      <c r="E90" s="124"/>
      <c r="F90" s="124">
        <f>F79+F89</f>
        <v>2028.0819047619048</v>
      </c>
      <c r="G90" s="124">
        <f t="shared" ref="G90:I90" si="12">G79+G89</f>
        <v>88.054761904761889</v>
      </c>
      <c r="H90" s="124">
        <f t="shared" si="12"/>
        <v>76.514761904761912</v>
      </c>
      <c r="I90" s="124">
        <f t="shared" si="12"/>
        <v>206.40999999999997</v>
      </c>
      <c r="J90">
        <v>4</v>
      </c>
    </row>
    <row r="91" spans="1:12" ht="18.75" x14ac:dyDescent="0.3">
      <c r="A91" s="73"/>
      <c r="B91" s="125" t="s">
        <v>263</v>
      </c>
      <c r="C91" s="126"/>
      <c r="D91" s="126"/>
      <c r="E91" s="126"/>
      <c r="F91" s="126"/>
      <c r="G91" s="126"/>
      <c r="H91" s="126"/>
      <c r="I91" s="126"/>
    </row>
    <row r="92" spans="1:12" ht="56.25" x14ac:dyDescent="0.3">
      <c r="A92" s="73"/>
      <c r="B92" s="131" t="s">
        <v>398</v>
      </c>
      <c r="C92" s="131" t="s">
        <v>242</v>
      </c>
      <c r="D92" s="300" t="s">
        <v>393</v>
      </c>
      <c r="E92" s="300"/>
      <c r="F92" s="129" t="s">
        <v>244</v>
      </c>
      <c r="G92" s="130" t="s">
        <v>245</v>
      </c>
      <c r="H92" s="130" t="s">
        <v>246</v>
      </c>
      <c r="I92" s="130" t="s">
        <v>247</v>
      </c>
      <c r="J92">
        <v>5</v>
      </c>
    </row>
    <row r="93" spans="1:12" ht="18.75" x14ac:dyDescent="0.3">
      <c r="A93" s="70"/>
      <c r="B93" s="286" t="s">
        <v>400</v>
      </c>
      <c r="C93" s="291"/>
      <c r="D93" s="291"/>
      <c r="E93" s="291"/>
      <c r="F93" s="291"/>
      <c r="G93" s="291"/>
      <c r="H93" s="291"/>
      <c r="I93" s="287"/>
      <c r="J93">
        <v>5</v>
      </c>
    </row>
    <row r="94" spans="1:12" ht="37.5" x14ac:dyDescent="0.3">
      <c r="A94" s="112">
        <v>5</v>
      </c>
      <c r="B94" s="137" t="str">
        <f>INDEX('5 день'!D:D,A94)</f>
        <v>Сб. Новосибирск 2020** 54-13к-2020</v>
      </c>
      <c r="C94" s="132" t="s">
        <v>539</v>
      </c>
      <c r="D94" s="132" t="s">
        <v>531</v>
      </c>
      <c r="E94" s="133">
        <f>INDEX('5 день'!R:R,A94)</f>
        <v>200</v>
      </c>
      <c r="F94" s="133">
        <v>135.08000000000001</v>
      </c>
      <c r="G94" s="133">
        <v>3.68</v>
      </c>
      <c r="H94" s="133">
        <v>5.18</v>
      </c>
      <c r="I94" s="133">
        <v>18.45</v>
      </c>
      <c r="J94">
        <v>5</v>
      </c>
      <c r="K94" s="317">
        <f>SUM(E94:E100)</f>
        <v>596</v>
      </c>
    </row>
    <row r="95" spans="1:12" ht="18.75" x14ac:dyDescent="0.3">
      <c r="A95" s="112">
        <v>11</v>
      </c>
      <c r="B95" s="137" t="str">
        <f>INDEX('5 день'!D:D,A95)</f>
        <v>Сб. Москва 2004г.** №692</v>
      </c>
      <c r="C95" s="132" t="s">
        <v>540</v>
      </c>
      <c r="D95" s="132" t="s">
        <v>485</v>
      </c>
      <c r="E95" s="133">
        <f>INDEX('5 день'!R:R,A95)</f>
        <v>200</v>
      </c>
      <c r="F95" s="133">
        <v>53</v>
      </c>
      <c r="G95" s="133">
        <v>1.5</v>
      </c>
      <c r="H95" s="133">
        <v>1.4</v>
      </c>
      <c r="I95" s="133">
        <v>8.6</v>
      </c>
      <c r="J95">
        <v>5</v>
      </c>
      <c r="K95" s="317"/>
      <c r="L95" s="92">
        <v>400</v>
      </c>
    </row>
    <row r="96" spans="1:12" ht="18.75" x14ac:dyDescent="0.3">
      <c r="A96" s="112">
        <v>18</v>
      </c>
      <c r="B96" s="132" t="str">
        <f>INDEX('5 день'!D:D,A96)</f>
        <v>Сб. Новосибирск 2020** 54-19з-2020</v>
      </c>
      <c r="C96" s="132" t="str">
        <f>INDEX('5 день'!C:C,A96)</f>
        <v>смасло сливочное порциями</v>
      </c>
      <c r="D96" s="132" t="s">
        <v>489</v>
      </c>
      <c r="E96" s="133">
        <f>INDEX('5 день'!R:R,A96)</f>
        <v>10</v>
      </c>
      <c r="F96" s="133">
        <f>INDEX('5 день'!P:P,A96)</f>
        <v>65.600000000000009</v>
      </c>
      <c r="G96" s="133">
        <f>INDEX('5 день'!M:M,A96)</f>
        <v>0.1</v>
      </c>
      <c r="H96" s="133">
        <f>INDEX('5 день'!N:N,A96)</f>
        <v>7.2</v>
      </c>
      <c r="I96" s="133">
        <f>INDEX('5 день'!O:O,A96)</f>
        <v>0.1</v>
      </c>
      <c r="J96">
        <v>5</v>
      </c>
      <c r="K96" s="317"/>
    </row>
    <row r="97" spans="1:12" ht="18.75" x14ac:dyDescent="0.3">
      <c r="A97" s="112">
        <v>17</v>
      </c>
      <c r="B97" s="132" t="str">
        <f>INDEX('5 день'!D:D,A97)</f>
        <v>ПВ</v>
      </c>
      <c r="C97" s="132" t="s">
        <v>289</v>
      </c>
      <c r="D97" s="132" t="s">
        <v>486</v>
      </c>
      <c r="E97" s="133">
        <f>INDEX('5 день'!R:R,A97)</f>
        <v>100</v>
      </c>
      <c r="F97" s="133">
        <f>INDEX('5 день'!P:P,A97)</f>
        <v>37.799999999999997</v>
      </c>
      <c r="G97" s="133">
        <f>INDEX('5 день'!M:M,A97)</f>
        <v>0.9</v>
      </c>
      <c r="H97" s="133">
        <f>INDEX('5 день'!N:N,A97)</f>
        <v>0.2</v>
      </c>
      <c r="I97" s="133">
        <f>INDEX('5 день'!O:O,A97)</f>
        <v>8.1</v>
      </c>
      <c r="J97">
        <v>5</v>
      </c>
      <c r="K97" s="317"/>
    </row>
    <row r="98" spans="1:12" ht="16.5" customHeight="1" x14ac:dyDescent="0.3">
      <c r="A98" s="112">
        <v>22</v>
      </c>
      <c r="B98" s="132" t="str">
        <f>INDEX('5 день'!D:D,A98)</f>
        <v>пв</v>
      </c>
      <c r="C98" s="132" t="str">
        <f>INDEX('5 день'!C:C,A98)</f>
        <v>хлеб ржаной</v>
      </c>
      <c r="D98" s="132" t="s">
        <v>521</v>
      </c>
      <c r="E98" s="133">
        <f>INDEX('2 день'!R:R,A98)</f>
        <v>36</v>
      </c>
      <c r="F98" s="119">
        <v>55.63</v>
      </c>
      <c r="G98" s="119">
        <v>1.94</v>
      </c>
      <c r="H98" s="119">
        <v>0.82</v>
      </c>
      <c r="I98" s="119">
        <v>10.130000000000001</v>
      </c>
      <c r="J98">
        <v>5</v>
      </c>
      <c r="K98" s="317"/>
    </row>
    <row r="99" spans="1:12" ht="18.75" x14ac:dyDescent="0.3">
      <c r="A99" s="112">
        <v>23</v>
      </c>
      <c r="B99" s="132" t="str">
        <f>INDEX('5 день'!D:D,A99)</f>
        <v>пв</v>
      </c>
      <c r="C99" s="132" t="str">
        <f>INDEX('5 день'!C:C,A99)</f>
        <v>хлеб 1с</v>
      </c>
      <c r="D99" s="132" t="s">
        <v>520</v>
      </c>
      <c r="E99" s="133">
        <f>INDEX('2 день'!R:R,A99)</f>
        <v>50</v>
      </c>
      <c r="F99" s="119">
        <v>104.58</v>
      </c>
      <c r="G99" s="119">
        <v>2.97</v>
      </c>
      <c r="H99" s="119">
        <v>2.34</v>
      </c>
      <c r="I99" s="119">
        <v>17.91</v>
      </c>
      <c r="J99">
        <v>5</v>
      </c>
      <c r="K99" s="317"/>
    </row>
    <row r="100" spans="1:12" ht="0.75" customHeight="1" x14ac:dyDescent="0.3">
      <c r="A100" s="112">
        <v>120</v>
      </c>
      <c r="B100" s="132">
        <f>INDEX('5 день'!D:D,A100)</f>
        <v>0</v>
      </c>
      <c r="C100" s="132">
        <f>INDEX('5 день'!C:C,A100)</f>
        <v>0</v>
      </c>
      <c r="D100" s="132"/>
      <c r="E100" s="133">
        <f>INDEX('5 день'!R:R,A100)</f>
        <v>0</v>
      </c>
      <c r="F100" s="133">
        <f>INDEX('5 день'!P:P,A100)</f>
        <v>0</v>
      </c>
      <c r="G100" s="133">
        <f>INDEX('5 день'!M:M,A100)</f>
        <v>0</v>
      </c>
      <c r="H100" s="133">
        <f>INDEX('5 день'!N:N,A100)</f>
        <v>0</v>
      </c>
      <c r="I100" s="133">
        <f>INDEX('5 день'!O:O,A100)</f>
        <v>0</v>
      </c>
      <c r="J100">
        <v>5</v>
      </c>
      <c r="K100" s="317"/>
    </row>
    <row r="101" spans="1:12" s="66" customFormat="1" ht="18.75" x14ac:dyDescent="0.3">
      <c r="A101" s="71"/>
      <c r="B101" s="295" t="s">
        <v>269</v>
      </c>
      <c r="C101" s="297"/>
      <c r="D101" s="138"/>
      <c r="E101" s="139"/>
      <c r="F101" s="139">
        <f>SUM(F94:F99)</f>
        <v>451.69</v>
      </c>
      <c r="G101" s="139">
        <f t="shared" ref="G101:I101" si="13">SUM(G94:G99)</f>
        <v>11.09</v>
      </c>
      <c r="H101" s="139">
        <f t="shared" si="13"/>
        <v>17.14</v>
      </c>
      <c r="I101" s="139">
        <f t="shared" si="13"/>
        <v>63.290000000000006</v>
      </c>
      <c r="J101">
        <v>5</v>
      </c>
    </row>
    <row r="102" spans="1:12" ht="18.75" x14ac:dyDescent="0.3">
      <c r="A102" s="70"/>
      <c r="B102" s="295" t="s">
        <v>402</v>
      </c>
      <c r="C102" s="296"/>
      <c r="D102" s="296"/>
      <c r="E102" s="296"/>
      <c r="F102" s="296"/>
      <c r="G102" s="296"/>
      <c r="H102" s="296"/>
      <c r="I102" s="297"/>
      <c r="J102">
        <v>5</v>
      </c>
    </row>
    <row r="103" spans="1:12" ht="18.75" x14ac:dyDescent="0.3">
      <c r="A103" s="70">
        <v>26</v>
      </c>
      <c r="B103" s="132" t="str">
        <f>INDEX('5 день'!D:D,A103)</f>
        <v xml:space="preserve">сб. Новосибирск 2020** 54-3з-2020 </v>
      </c>
      <c r="C103" s="132" t="str">
        <f>INDEX('5 день'!C:C,A103)</f>
        <v>помидор в нарезке</v>
      </c>
      <c r="D103" s="132" t="s">
        <v>486</v>
      </c>
      <c r="E103" s="133">
        <f>INDEX('5 день'!R:R,A103)</f>
        <v>100</v>
      </c>
      <c r="F103" s="133">
        <f>INDEX('5 день'!P:P,A103)</f>
        <v>19.333333333333336</v>
      </c>
      <c r="G103" s="133">
        <f>INDEX('5 день'!M:M,A103)</f>
        <v>0.66666666666666674</v>
      </c>
      <c r="H103" s="133">
        <f>INDEX('5 день'!N:N,A103)</f>
        <v>0</v>
      </c>
      <c r="I103" s="133">
        <f>INDEX('5 день'!O:O,A103)</f>
        <v>4.166666666666667</v>
      </c>
      <c r="J103">
        <v>5</v>
      </c>
      <c r="K103" s="313">
        <f>SUM(E103:E111)</f>
        <v>1040</v>
      </c>
    </row>
    <row r="104" spans="1:12" ht="18.75" x14ac:dyDescent="0.3">
      <c r="A104" s="70">
        <v>29</v>
      </c>
      <c r="B104" s="132" t="str">
        <f>INDEX('5 день'!D:D,A104)</f>
        <v>Сб.Новосибирск 2020** 54-8с-2020</v>
      </c>
      <c r="C104" s="132" t="str">
        <f>INDEX('5 день'!C:C,A104)</f>
        <v>суп картофельный с горохом</v>
      </c>
      <c r="D104" s="132" t="s">
        <v>485</v>
      </c>
      <c r="E104" s="133">
        <f>INDEX('5 день'!R:R,A104)</f>
        <v>200</v>
      </c>
      <c r="F104" s="133">
        <f>INDEX('5 день'!P:P,A104)</f>
        <v>141.12</v>
      </c>
      <c r="G104" s="133">
        <f>INDEX('5 день'!M:M,A104)</f>
        <v>7.1000000000000005</v>
      </c>
      <c r="H104" s="133">
        <f>INDEX('5 день'!N:N,A104)</f>
        <v>4.32</v>
      </c>
      <c r="I104" s="133">
        <f>INDEX('5 день'!O:O,A104)</f>
        <v>18.46</v>
      </c>
      <c r="J104">
        <v>5</v>
      </c>
      <c r="K104" s="314"/>
    </row>
    <row r="105" spans="1:12" ht="18.75" x14ac:dyDescent="0.3">
      <c r="A105" s="70">
        <v>39</v>
      </c>
      <c r="B105" s="132" t="str">
        <f>INDEX('5 день'!D:D,A105)</f>
        <v>пф</v>
      </c>
      <c r="C105" s="132" t="s">
        <v>541</v>
      </c>
      <c r="D105" s="132" t="s">
        <v>486</v>
      </c>
      <c r="E105" s="133">
        <f>INDEX('5 день'!R:R,A105)</f>
        <v>100</v>
      </c>
      <c r="F105" s="133">
        <v>230.3</v>
      </c>
      <c r="G105" s="133">
        <v>13</v>
      </c>
      <c r="H105" s="133">
        <v>9.3000000000000007</v>
      </c>
      <c r="I105" s="133">
        <v>16.899999999999999</v>
      </c>
      <c r="J105">
        <v>5</v>
      </c>
      <c r="K105" s="314"/>
    </row>
    <row r="106" spans="1:12" ht="18.75" x14ac:dyDescent="0.3">
      <c r="A106" s="70">
        <v>35</v>
      </c>
      <c r="B106" s="132" t="str">
        <f>INDEX('5 день'!D:D,A106)</f>
        <v>Сб. Новосибирск 2020** 54-1г-2020</v>
      </c>
      <c r="C106" s="132" t="s">
        <v>229</v>
      </c>
      <c r="D106" s="132" t="s">
        <v>531</v>
      </c>
      <c r="E106" s="133">
        <f>INDEX('5 день'!R:R,A106)</f>
        <v>200</v>
      </c>
      <c r="F106" s="133">
        <v>231.76</v>
      </c>
      <c r="G106" s="133">
        <v>3.6</v>
      </c>
      <c r="H106" s="133">
        <v>5.2</v>
      </c>
      <c r="I106" s="133" t="s">
        <v>542</v>
      </c>
      <c r="J106">
        <v>5</v>
      </c>
      <c r="K106" s="314"/>
      <c r="L106" s="92">
        <v>600</v>
      </c>
    </row>
    <row r="107" spans="1:12" ht="18.75" x14ac:dyDescent="0.3">
      <c r="A107" s="70">
        <v>45</v>
      </c>
      <c r="B107" s="132" t="str">
        <f>INDEX('5 день'!D:D,A107)</f>
        <v>ПВ</v>
      </c>
      <c r="C107" s="132" t="str">
        <f>INDEX('5 день'!C:C,A107)</f>
        <v>сок фруктовый (в ассортименте)</v>
      </c>
      <c r="D107" s="132" t="s">
        <v>485</v>
      </c>
      <c r="E107" s="133">
        <f>INDEX('5 день'!R:R,A107)</f>
        <v>200</v>
      </c>
      <c r="F107" s="133">
        <v>176.2</v>
      </c>
      <c r="G107" s="133">
        <v>1</v>
      </c>
      <c r="H107" s="133">
        <f>INDEX('5 день'!N:N,A107)</f>
        <v>0.2</v>
      </c>
      <c r="I107" s="133">
        <v>12.6</v>
      </c>
      <c r="J107">
        <v>5</v>
      </c>
      <c r="K107" s="314"/>
      <c r="L107" s="92"/>
    </row>
    <row r="108" spans="1:12" ht="18.75" x14ac:dyDescent="0.3">
      <c r="A108" s="70">
        <v>48</v>
      </c>
      <c r="B108" s="132" t="str">
        <f>INDEX('5 день'!D:D,A108)</f>
        <v>пв</v>
      </c>
      <c r="C108" s="132" t="str">
        <f>INDEX('5 день'!C:C,A108)</f>
        <v>хлеб ржаной</v>
      </c>
      <c r="D108" s="132" t="s">
        <v>521</v>
      </c>
      <c r="E108" s="133">
        <f>INDEX('2 день'!R:R,A108)</f>
        <v>0</v>
      </c>
      <c r="F108" s="119">
        <v>55.63</v>
      </c>
      <c r="G108" s="119">
        <v>1.94</v>
      </c>
      <c r="H108" s="119">
        <v>0.82</v>
      </c>
      <c r="I108" s="119">
        <v>10.130000000000001</v>
      </c>
      <c r="J108">
        <v>5</v>
      </c>
      <c r="K108" s="314"/>
    </row>
    <row r="109" spans="1:12" ht="18.75" x14ac:dyDescent="0.3">
      <c r="A109" s="70">
        <v>49</v>
      </c>
      <c r="B109" s="132" t="str">
        <f>INDEX('5 день'!D:D,A109)</f>
        <v>пв</v>
      </c>
      <c r="C109" s="132" t="str">
        <f>INDEX('5 день'!C:C,A109)</f>
        <v>хлеб 1с</v>
      </c>
      <c r="D109" s="132" t="s">
        <v>520</v>
      </c>
      <c r="E109" s="133">
        <f>INDEX('2 день'!R:R,A109)</f>
        <v>0</v>
      </c>
      <c r="F109" s="119">
        <v>104.58</v>
      </c>
      <c r="G109" s="119">
        <v>2.97</v>
      </c>
      <c r="H109" s="119">
        <v>2.34</v>
      </c>
      <c r="I109" s="119">
        <v>17.91</v>
      </c>
      <c r="K109" s="314"/>
    </row>
    <row r="110" spans="1:12" ht="21.75" customHeight="1" x14ac:dyDescent="0.3">
      <c r="A110" s="70">
        <v>50</v>
      </c>
      <c r="B110" s="132" t="str">
        <f>INDEX('5 день'!D:D,A110)</f>
        <v>пв</v>
      </c>
      <c r="C110" s="132" t="s">
        <v>543</v>
      </c>
      <c r="D110" s="132" t="s">
        <v>490</v>
      </c>
      <c r="E110" s="133">
        <f>INDEX('5 день'!R:R,A110)</f>
        <v>40</v>
      </c>
      <c r="F110" s="133">
        <v>114.03</v>
      </c>
      <c r="G110" s="133">
        <v>2.04</v>
      </c>
      <c r="H110" s="133">
        <v>1.59</v>
      </c>
      <c r="I110" s="133">
        <v>22.3</v>
      </c>
      <c r="J110">
        <v>5</v>
      </c>
      <c r="K110" s="314"/>
    </row>
    <row r="111" spans="1:12" ht="18.75" x14ac:dyDescent="0.3">
      <c r="A111" s="70">
        <v>24</v>
      </c>
      <c r="B111" s="132" t="str">
        <f>INDEX('5 день'!C:C,A111)</f>
        <v>вода</v>
      </c>
      <c r="C111" s="132" t="str">
        <f>INDEX('5 день'!D:D,A111)</f>
        <v>пв</v>
      </c>
      <c r="D111" s="132" t="s">
        <v>485</v>
      </c>
      <c r="E111" s="133">
        <f>INDEX('5 день'!R:R,A111)</f>
        <v>200</v>
      </c>
      <c r="F111" s="133">
        <f>INDEX('5 день'!P:P,A111)</f>
        <v>0</v>
      </c>
      <c r="G111" s="133">
        <f>INDEX('5 день'!M:M,A111)</f>
        <v>0</v>
      </c>
      <c r="H111" s="133">
        <f>INDEX('5 день'!N:N,A111)</f>
        <v>0</v>
      </c>
      <c r="I111" s="133">
        <f>INDEX('5 день'!O:O,A111)</f>
        <v>0</v>
      </c>
      <c r="J111">
        <v>5</v>
      </c>
      <c r="K111" s="314"/>
    </row>
    <row r="112" spans="1:12" s="66" customFormat="1" ht="18.75" x14ac:dyDescent="0.3">
      <c r="A112" s="71"/>
      <c r="B112" s="295" t="s">
        <v>270</v>
      </c>
      <c r="C112" s="297"/>
      <c r="D112" s="135"/>
      <c r="E112" s="136"/>
      <c r="F112" s="136">
        <f>SUM(F103:F111)</f>
        <v>1072.9533333333334</v>
      </c>
      <c r="G112" s="136">
        <f t="shared" ref="G112:I112" si="14">SUM(G103:G111)</f>
        <v>32.31666666666667</v>
      </c>
      <c r="H112" s="136">
        <f t="shared" si="14"/>
        <v>23.77</v>
      </c>
      <c r="I112" s="136">
        <f t="shared" si="14"/>
        <v>102.46666666666667</v>
      </c>
      <c r="J112">
        <v>5</v>
      </c>
    </row>
    <row r="113" spans="1:12" s="69" customFormat="1" ht="18.75" x14ac:dyDescent="0.3">
      <c r="A113" s="70"/>
      <c r="B113" s="298" t="s">
        <v>271</v>
      </c>
      <c r="C113" s="299"/>
      <c r="D113" s="123"/>
      <c r="E113" s="124"/>
      <c r="F113" s="124">
        <f>F101+F112</f>
        <v>1524.6433333333334</v>
      </c>
      <c r="G113" s="124">
        <f t="shared" ref="G113:I113" si="15">G101+G112</f>
        <v>43.406666666666666</v>
      </c>
      <c r="H113" s="124">
        <f t="shared" si="15"/>
        <v>40.909999999999997</v>
      </c>
      <c r="I113" s="124">
        <f t="shared" si="15"/>
        <v>165.75666666666666</v>
      </c>
      <c r="J113">
        <v>5</v>
      </c>
    </row>
    <row r="114" spans="1:12" ht="18.75" x14ac:dyDescent="0.3">
      <c r="A114" s="73"/>
      <c r="B114" s="140" t="s">
        <v>264</v>
      </c>
      <c r="C114" s="141"/>
      <c r="D114" s="141"/>
      <c r="E114" s="141"/>
      <c r="F114" s="141"/>
      <c r="G114" s="141"/>
      <c r="H114" s="141"/>
      <c r="I114" s="141"/>
    </row>
    <row r="115" spans="1:12" ht="56.25" x14ac:dyDescent="0.3">
      <c r="A115" s="73"/>
      <c r="B115" s="131" t="s">
        <v>398</v>
      </c>
      <c r="C115" s="131" t="s">
        <v>242</v>
      </c>
      <c r="D115" s="300" t="s">
        <v>393</v>
      </c>
      <c r="E115" s="300"/>
      <c r="F115" s="129" t="s">
        <v>244</v>
      </c>
      <c r="G115" s="130" t="s">
        <v>245</v>
      </c>
      <c r="H115" s="130" t="s">
        <v>246</v>
      </c>
      <c r="I115" s="130" t="s">
        <v>247</v>
      </c>
      <c r="J115">
        <v>6</v>
      </c>
    </row>
    <row r="116" spans="1:12" ht="18.75" x14ac:dyDescent="0.3">
      <c r="A116" s="70"/>
      <c r="B116" s="295" t="s">
        <v>403</v>
      </c>
      <c r="C116" s="296"/>
      <c r="D116" s="296"/>
      <c r="E116" s="296"/>
      <c r="F116" s="296"/>
      <c r="G116" s="296"/>
      <c r="H116" s="296"/>
      <c r="I116" s="297"/>
      <c r="J116">
        <v>6</v>
      </c>
    </row>
    <row r="117" spans="1:12" ht="18.75" x14ac:dyDescent="0.3">
      <c r="A117" s="70">
        <v>5</v>
      </c>
      <c r="B117" s="132" t="str">
        <f>INDEX('6 день'!D:D,A117)</f>
        <v>Сб. Новосибирск 2020** 54-16к-2020</v>
      </c>
      <c r="C117" s="132" t="str">
        <f>INDEX('9 день'!C:C,A117)</f>
        <v>каша вязкая молочная пшённая</v>
      </c>
      <c r="D117" s="132" t="s">
        <v>485</v>
      </c>
      <c r="E117" s="133">
        <f>INDEX('9 день'!R:R,A117)</f>
        <v>200</v>
      </c>
      <c r="F117" s="133">
        <f>INDEX('9 день'!P:P,A117)</f>
        <v>292.29999999999995</v>
      </c>
      <c r="G117" s="133">
        <f>INDEX('9 день'!M:M,A117)</f>
        <v>8.4</v>
      </c>
      <c r="H117" s="133">
        <f>INDEX('9 день'!N:N,A117)</f>
        <v>11.5</v>
      </c>
      <c r="I117" s="133">
        <f>INDEX('9 день'!O:O,A117)</f>
        <v>38.799999999999997</v>
      </c>
      <c r="J117">
        <v>6</v>
      </c>
      <c r="K117" s="313">
        <f>SUM(E117:E122)</f>
        <v>616</v>
      </c>
    </row>
    <row r="118" spans="1:12" ht="18.75" x14ac:dyDescent="0.3">
      <c r="A118" s="70">
        <v>11</v>
      </c>
      <c r="B118" s="132" t="str">
        <f>INDEX('6 день'!D:D,A118)</f>
        <v>Сб.Новосибирск 2020** 54-2гн-2020</v>
      </c>
      <c r="C118" s="132" t="s">
        <v>544</v>
      </c>
      <c r="D118" s="132" t="s">
        <v>485</v>
      </c>
      <c r="E118" s="133">
        <f>INDEX('6 день'!R:R,A118)</f>
        <v>200</v>
      </c>
      <c r="F118" s="133">
        <v>1.2</v>
      </c>
      <c r="G118" s="133">
        <v>0.2</v>
      </c>
      <c r="H118" s="133">
        <v>0</v>
      </c>
      <c r="I118" s="133">
        <v>0.1</v>
      </c>
      <c r="J118">
        <v>6</v>
      </c>
      <c r="K118" s="314"/>
    </row>
    <row r="119" spans="1:12" ht="18.75" x14ac:dyDescent="0.3">
      <c r="A119" s="70">
        <v>18</v>
      </c>
      <c r="B119" s="132" t="str">
        <f>INDEX('6 день'!D:D,A119)</f>
        <v>пв</v>
      </c>
      <c r="C119" s="132" t="s">
        <v>545</v>
      </c>
      <c r="D119" s="132" t="s">
        <v>491</v>
      </c>
      <c r="E119" s="133">
        <f>INDEX('6 день'!R:R,A119)</f>
        <v>30</v>
      </c>
      <c r="F119" s="133">
        <v>116.64</v>
      </c>
      <c r="G119" s="133">
        <v>2.88</v>
      </c>
      <c r="H119" s="133">
        <v>2.16</v>
      </c>
      <c r="I119" s="133">
        <v>21.42</v>
      </c>
      <c r="J119">
        <v>6</v>
      </c>
      <c r="K119" s="314"/>
    </row>
    <row r="120" spans="1:12" ht="20.25" customHeight="1" x14ac:dyDescent="0.3">
      <c r="A120" s="70">
        <v>19</v>
      </c>
      <c r="B120" s="132" t="str">
        <f>INDEX('6 день'!D:D,A120)</f>
        <v>пв</v>
      </c>
      <c r="C120" s="132" t="s">
        <v>525</v>
      </c>
      <c r="D120" s="132" t="s">
        <v>486</v>
      </c>
      <c r="E120" s="133">
        <f>INDEX('6 день'!R:R,A120)</f>
        <v>100</v>
      </c>
      <c r="F120" s="133">
        <v>94.76</v>
      </c>
      <c r="G120" s="133">
        <v>1.47</v>
      </c>
      <c r="H120" s="133">
        <v>0.52</v>
      </c>
      <c r="I120" s="133">
        <v>21.05</v>
      </c>
      <c r="J120">
        <v>6</v>
      </c>
      <c r="K120" s="314"/>
      <c r="L120" s="92">
        <v>500</v>
      </c>
    </row>
    <row r="121" spans="1:12" ht="18.75" x14ac:dyDescent="0.3">
      <c r="A121" s="70">
        <v>22</v>
      </c>
      <c r="B121" s="132" t="str">
        <f>INDEX('6 день'!D:D,A121)</f>
        <v>пв</v>
      </c>
      <c r="C121" s="132" t="str">
        <f>INDEX('6 день'!C:C,A121)</f>
        <v>хлеб ржаной</v>
      </c>
      <c r="D121" s="132" t="s">
        <v>521</v>
      </c>
      <c r="E121" s="133">
        <f>INDEX('2 день'!R:R,A121)</f>
        <v>36</v>
      </c>
      <c r="F121" s="119">
        <v>55.63</v>
      </c>
      <c r="G121" s="119">
        <v>1.94</v>
      </c>
      <c r="H121" s="119">
        <v>0.82</v>
      </c>
      <c r="I121" s="119">
        <v>10.130000000000001</v>
      </c>
      <c r="J121">
        <v>6</v>
      </c>
      <c r="K121" s="314"/>
    </row>
    <row r="122" spans="1:12" ht="19.5" customHeight="1" x14ac:dyDescent="0.3">
      <c r="A122" s="70">
        <v>23</v>
      </c>
      <c r="B122" s="132" t="str">
        <f>INDEX('6 день'!D:D,A122)</f>
        <v>пв</v>
      </c>
      <c r="C122" s="132" t="str">
        <f>INDEX('6 день'!C:C,A122)</f>
        <v>хлеб 1с</v>
      </c>
      <c r="D122" s="132" t="s">
        <v>520</v>
      </c>
      <c r="E122" s="133">
        <f>INDEX('2 день'!R:R,A122)</f>
        <v>50</v>
      </c>
      <c r="F122" s="119">
        <v>104.58</v>
      </c>
      <c r="G122" s="119">
        <v>2.97</v>
      </c>
      <c r="H122" s="119">
        <v>2.34</v>
      </c>
      <c r="I122" s="119">
        <v>17.91</v>
      </c>
      <c r="J122">
        <v>6</v>
      </c>
      <c r="K122" s="314"/>
    </row>
    <row r="123" spans="1:12" s="66" customFormat="1" ht="18.75" x14ac:dyDescent="0.3">
      <c r="A123" s="71"/>
      <c r="B123" s="295" t="s">
        <v>269</v>
      </c>
      <c r="C123" s="297"/>
      <c r="D123" s="135"/>
      <c r="E123" s="136"/>
      <c r="F123" s="136">
        <f>SUM(F117:F122)</f>
        <v>665.11</v>
      </c>
      <c r="G123" s="136">
        <f t="shared" ref="G123:I123" si="16">SUM(G117:G122)</f>
        <v>17.86</v>
      </c>
      <c r="H123" s="136">
        <f t="shared" si="16"/>
        <v>17.34</v>
      </c>
      <c r="I123" s="136">
        <f t="shared" si="16"/>
        <v>109.41</v>
      </c>
      <c r="J123">
        <v>6</v>
      </c>
    </row>
    <row r="124" spans="1:12" ht="18.75" x14ac:dyDescent="0.3">
      <c r="A124" s="70"/>
      <c r="B124" s="295" t="s">
        <v>402</v>
      </c>
      <c r="C124" s="296"/>
      <c r="D124" s="296"/>
      <c r="E124" s="296"/>
      <c r="F124" s="296"/>
      <c r="G124" s="296"/>
      <c r="H124" s="296"/>
      <c r="I124" s="297"/>
      <c r="J124">
        <v>6</v>
      </c>
    </row>
    <row r="125" spans="1:12" ht="37.5" x14ac:dyDescent="0.3">
      <c r="A125" s="70">
        <v>26</v>
      </c>
      <c r="B125" s="137" t="str">
        <f>INDEX('6 день'!D:D,A125)</f>
        <v>Сб. Новосибирск-2020** 54-5з-2020</v>
      </c>
      <c r="C125" s="132" t="s">
        <v>546</v>
      </c>
      <c r="D125" s="132" t="s">
        <v>547</v>
      </c>
      <c r="E125" s="133">
        <f>INDEX('6 день'!R:R,A125)</f>
        <v>100</v>
      </c>
      <c r="F125" s="133">
        <v>16.8</v>
      </c>
      <c r="G125" s="133">
        <v>0.8</v>
      </c>
      <c r="H125" s="133">
        <v>0</v>
      </c>
      <c r="I125" s="133">
        <v>3.4</v>
      </c>
      <c r="J125">
        <v>6</v>
      </c>
      <c r="K125" s="313">
        <f>SUM(E125:E132)</f>
        <v>1230</v>
      </c>
    </row>
    <row r="126" spans="1:12" ht="37.5" x14ac:dyDescent="0.3">
      <c r="A126" s="70">
        <v>32</v>
      </c>
      <c r="B126" s="137" t="str">
        <f>INDEX('6 день'!D:D,A126)</f>
        <v xml:space="preserve">Сб. Новосибирск-2020** 54-2с-2020 </v>
      </c>
      <c r="C126" s="137" t="s">
        <v>548</v>
      </c>
      <c r="D126" s="132" t="s">
        <v>485</v>
      </c>
      <c r="E126" s="133">
        <f>INDEX('6 день'!R:R,A126)</f>
        <v>230</v>
      </c>
      <c r="F126" s="133">
        <v>92.32</v>
      </c>
      <c r="G126" s="133">
        <v>1.72</v>
      </c>
      <c r="H126" s="133">
        <v>4.88</v>
      </c>
      <c r="I126" s="133">
        <v>10.38</v>
      </c>
      <c r="J126">
        <v>6</v>
      </c>
      <c r="K126" s="314"/>
    </row>
    <row r="127" spans="1:12" ht="26.25" customHeight="1" x14ac:dyDescent="0.3">
      <c r="A127" s="70">
        <v>43</v>
      </c>
      <c r="B127" s="137" t="str">
        <f>INDEX('6 день'!D:D,A127)</f>
        <v>Сб. Новосибирск 2020**  54-11г-2020</v>
      </c>
      <c r="C127" s="132" t="str">
        <f>INDEX('6 день'!C:C,A127)</f>
        <v>картофельное пюре</v>
      </c>
      <c r="D127" s="132" t="s">
        <v>531</v>
      </c>
      <c r="E127" s="133">
        <f>INDEX('6 день'!R:R,A127)</f>
        <v>200</v>
      </c>
      <c r="F127" s="133">
        <v>158.1</v>
      </c>
      <c r="G127" s="133">
        <v>3</v>
      </c>
      <c r="H127" s="133">
        <v>5.7</v>
      </c>
      <c r="I127" s="133">
        <v>23.7</v>
      </c>
      <c r="J127">
        <v>6</v>
      </c>
      <c r="K127" s="314"/>
    </row>
    <row r="128" spans="1:12" ht="18.75" x14ac:dyDescent="0.3">
      <c r="A128" s="70">
        <v>47</v>
      </c>
      <c r="B128" s="137" t="str">
        <f>INDEX('6 день'!D:D,A128)</f>
        <v>пв</v>
      </c>
      <c r="C128" s="132" t="s">
        <v>549</v>
      </c>
      <c r="D128" s="132" t="s">
        <v>486</v>
      </c>
      <c r="E128" s="133">
        <f>INDEX('6 день'!R:R,A128)</f>
        <v>100</v>
      </c>
      <c r="F128" s="133">
        <v>191.2</v>
      </c>
      <c r="G128" s="133">
        <v>12</v>
      </c>
      <c r="H128" s="133">
        <v>12</v>
      </c>
      <c r="I128" s="133">
        <v>14.8</v>
      </c>
      <c r="J128">
        <v>6</v>
      </c>
      <c r="K128" s="314"/>
      <c r="L128" s="92">
        <v>700</v>
      </c>
    </row>
    <row r="129" spans="1:12" ht="18.75" x14ac:dyDescent="0.3">
      <c r="A129" s="70">
        <v>53</v>
      </c>
      <c r="B129" s="132" t="str">
        <f>INDEX('6 день'!D:D,A129)</f>
        <v>Сб. Новосибирск 2020**  54-5хн-2020</v>
      </c>
      <c r="C129" s="132" t="str">
        <f>INDEX('6 день'!C:C,A129)</f>
        <v>компот из кураги</v>
      </c>
      <c r="D129" s="132" t="s">
        <v>485</v>
      </c>
      <c r="E129" s="133">
        <f>INDEX('6 день'!R:R,A129)</f>
        <v>200</v>
      </c>
      <c r="F129" s="133">
        <v>60.1</v>
      </c>
      <c r="G129" s="133">
        <v>0.4</v>
      </c>
      <c r="H129" s="133">
        <v>0.1</v>
      </c>
      <c r="I129" s="133">
        <v>14.4</v>
      </c>
      <c r="J129">
        <v>6</v>
      </c>
      <c r="K129" s="314"/>
    </row>
    <row r="130" spans="1:12" ht="18.75" x14ac:dyDescent="0.3">
      <c r="A130" s="70">
        <v>56</v>
      </c>
      <c r="B130" s="132" t="str">
        <f>INDEX('6 день'!D:D,A130)</f>
        <v>пв</v>
      </c>
      <c r="C130" s="132" t="str">
        <f>INDEX('6 день'!C:C,A130)</f>
        <v>хлеб ржаной</v>
      </c>
      <c r="D130" s="132" t="s">
        <v>521</v>
      </c>
      <c r="E130" s="133">
        <f>INDEX('2 день'!R:R,A130)</f>
        <v>200</v>
      </c>
      <c r="F130" s="119">
        <v>55.63</v>
      </c>
      <c r="G130" s="119">
        <v>1.94</v>
      </c>
      <c r="H130" s="119">
        <v>0.82</v>
      </c>
      <c r="I130" s="119">
        <v>10.130000000000001</v>
      </c>
      <c r="J130">
        <v>6</v>
      </c>
      <c r="K130" s="314"/>
    </row>
    <row r="131" spans="1:12" ht="21.75" customHeight="1" x14ac:dyDescent="0.3">
      <c r="A131" s="70">
        <v>57</v>
      </c>
      <c r="B131" s="132" t="str">
        <f>INDEX('6 день'!D:D,A131)</f>
        <v>пв</v>
      </c>
      <c r="C131" s="132" t="str">
        <f>INDEX('6 день'!C:C,A131)</f>
        <v>хлеб 1с</v>
      </c>
      <c r="D131" s="132" t="s">
        <v>520</v>
      </c>
      <c r="E131" s="133">
        <f>INDEX('2 день'!R:R,A131)</f>
        <v>0</v>
      </c>
      <c r="F131" s="119">
        <v>104.58</v>
      </c>
      <c r="G131" s="119">
        <v>2.97</v>
      </c>
      <c r="H131" s="119">
        <v>2.34</v>
      </c>
      <c r="I131" s="119">
        <v>17.91</v>
      </c>
      <c r="J131">
        <v>6</v>
      </c>
      <c r="K131" s="314"/>
    </row>
    <row r="132" spans="1:12" ht="15.75" customHeight="1" x14ac:dyDescent="0.3">
      <c r="A132" s="70">
        <v>24</v>
      </c>
      <c r="B132" s="132" t="str">
        <f>INDEX('6 день'!D:D,A132)</f>
        <v>пв</v>
      </c>
      <c r="C132" s="132" t="str">
        <f>INDEX('6 день'!C:C,A132)</f>
        <v>вода питьевая</v>
      </c>
      <c r="D132" s="132" t="s">
        <v>485</v>
      </c>
      <c r="E132" s="133">
        <f>INDEX('6 день'!R:R,A132)</f>
        <v>200</v>
      </c>
      <c r="F132" s="133">
        <f>INDEX('6 день'!P:P,A132)</f>
        <v>0</v>
      </c>
      <c r="G132" s="133">
        <f>INDEX('6 день'!M:M,A132)</f>
        <v>0</v>
      </c>
      <c r="H132" s="133">
        <f>INDEX('6 день'!N:N,A132)</f>
        <v>0</v>
      </c>
      <c r="I132" s="133">
        <f>INDEX('6 день'!O:O,A132)</f>
        <v>0</v>
      </c>
      <c r="J132">
        <v>6</v>
      </c>
      <c r="K132" s="314"/>
    </row>
    <row r="133" spans="1:12" s="66" customFormat="1" ht="18.75" x14ac:dyDescent="0.3">
      <c r="A133" s="71"/>
      <c r="B133" s="295" t="s">
        <v>270</v>
      </c>
      <c r="C133" s="297"/>
      <c r="D133" s="135"/>
      <c r="E133" s="136"/>
      <c r="F133" s="136">
        <f>SUM(F125:F132)</f>
        <v>678.73</v>
      </c>
      <c r="G133" s="136">
        <f t="shared" ref="G133:I133" si="17">SUM(G125:G132)</f>
        <v>22.83</v>
      </c>
      <c r="H133" s="136">
        <f t="shared" si="17"/>
        <v>25.84</v>
      </c>
      <c r="I133" s="136">
        <f t="shared" si="17"/>
        <v>94.72</v>
      </c>
      <c r="J133">
        <v>6</v>
      </c>
    </row>
    <row r="134" spans="1:12" s="69" customFormat="1" ht="18.75" x14ac:dyDescent="0.3">
      <c r="A134" s="70"/>
      <c r="B134" s="298" t="s">
        <v>271</v>
      </c>
      <c r="C134" s="299"/>
      <c r="D134" s="123"/>
      <c r="E134" s="124"/>
      <c r="F134" s="124">
        <f>F123+F133</f>
        <v>1343.8400000000001</v>
      </c>
      <c r="G134" s="124">
        <f t="shared" ref="G134:I134" si="18">G123+G133</f>
        <v>40.69</v>
      </c>
      <c r="H134" s="124">
        <f t="shared" si="18"/>
        <v>43.18</v>
      </c>
      <c r="I134" s="124">
        <f t="shared" si="18"/>
        <v>204.13</v>
      </c>
      <c r="J134">
        <v>6</v>
      </c>
    </row>
    <row r="135" spans="1:12" ht="18.75" x14ac:dyDescent="0.3">
      <c r="A135" s="73"/>
      <c r="B135" s="125" t="s">
        <v>265</v>
      </c>
      <c r="C135" s="126"/>
      <c r="D135" s="126"/>
      <c r="E135" s="126"/>
      <c r="F135" s="126"/>
      <c r="G135" s="126"/>
      <c r="H135" s="126"/>
      <c r="I135" s="126"/>
    </row>
    <row r="136" spans="1:12" ht="56.25" x14ac:dyDescent="0.3">
      <c r="A136" s="73"/>
      <c r="B136" s="131" t="s">
        <v>398</v>
      </c>
      <c r="C136" s="131" t="s">
        <v>242</v>
      </c>
      <c r="D136" s="300" t="s">
        <v>393</v>
      </c>
      <c r="E136" s="300"/>
      <c r="F136" s="129" t="s">
        <v>244</v>
      </c>
      <c r="G136" s="130" t="s">
        <v>245</v>
      </c>
      <c r="H136" s="130" t="s">
        <v>246</v>
      </c>
      <c r="I136" s="130" t="s">
        <v>247</v>
      </c>
      <c r="J136">
        <v>7</v>
      </c>
    </row>
    <row r="137" spans="1:12" ht="18.75" x14ac:dyDescent="0.3">
      <c r="A137" s="70"/>
      <c r="B137" s="286" t="s">
        <v>400</v>
      </c>
      <c r="C137" s="291"/>
      <c r="D137" s="291"/>
      <c r="E137" s="291"/>
      <c r="F137" s="291"/>
      <c r="G137" s="291"/>
      <c r="H137" s="291"/>
      <c r="I137" s="287"/>
      <c r="J137">
        <v>7</v>
      </c>
    </row>
    <row r="138" spans="1:12" ht="18.75" x14ac:dyDescent="0.3">
      <c r="A138" s="70">
        <v>5</v>
      </c>
      <c r="B138" s="132" t="str">
        <f>INDEX('7 день'!D:D,A138)</f>
        <v>Сб. Новосибирск 2020** 54-20к-2020</v>
      </c>
      <c r="C138" s="132" t="str">
        <f>INDEX('7 день'!C:C,A138)</f>
        <v>каша жидкая молочная гречневая</v>
      </c>
      <c r="D138" s="132" t="s">
        <v>531</v>
      </c>
      <c r="E138" s="133">
        <f>INDEX('7 день'!R:R,A138)</f>
        <v>200</v>
      </c>
      <c r="F138" s="133">
        <v>147.68</v>
      </c>
      <c r="G138" s="133">
        <v>5.33</v>
      </c>
      <c r="H138" s="133">
        <v>4.88</v>
      </c>
      <c r="I138" s="133">
        <v>20.63</v>
      </c>
      <c r="J138">
        <v>7</v>
      </c>
      <c r="K138" s="313">
        <f>SUM(E138:E144)</f>
        <v>606</v>
      </c>
    </row>
    <row r="139" spans="1:12" ht="18.75" x14ac:dyDescent="0.3">
      <c r="A139" s="70">
        <v>11</v>
      </c>
      <c r="B139" s="132" t="str">
        <f>INDEX('7 день'!D:D,A139)</f>
        <v xml:space="preserve">Сб. Новосибирск 2020** 54-9гн-2020  </v>
      </c>
      <c r="C139" s="132" t="s">
        <v>189</v>
      </c>
      <c r="D139" s="132" t="s">
        <v>491</v>
      </c>
      <c r="E139" s="133">
        <f>INDEX('7 день'!R:R,A139)</f>
        <v>200</v>
      </c>
      <c r="F139" s="133">
        <v>96.03</v>
      </c>
      <c r="G139" s="133">
        <v>4.1399999999999997</v>
      </c>
      <c r="H139" s="133">
        <v>3.87</v>
      </c>
      <c r="I139" s="133">
        <v>11.16</v>
      </c>
      <c r="J139">
        <v>7</v>
      </c>
      <c r="K139" s="314"/>
    </row>
    <row r="140" spans="1:12" ht="18.75" x14ac:dyDescent="0.3">
      <c r="A140" s="70">
        <v>18</v>
      </c>
      <c r="B140" s="132" t="str">
        <f>INDEX('7 день'!D:D,A140)</f>
        <v xml:space="preserve">сб. Новосибирск 2021 54-1з-2021 </v>
      </c>
      <c r="C140" s="132" t="str">
        <f>INDEX('7 день'!C:C,A140)</f>
        <v>сыр в нарезке</v>
      </c>
      <c r="D140" s="132" t="s">
        <v>488</v>
      </c>
      <c r="E140" s="133">
        <f>INDEX('7 день'!R:R,A140)</f>
        <v>20</v>
      </c>
      <c r="F140" s="133">
        <f>INDEX('7 день'!P:P,A140)</f>
        <v>72.72</v>
      </c>
      <c r="G140" s="133">
        <f>INDEX('7 день'!M:M,A140)</f>
        <v>4.68</v>
      </c>
      <c r="H140" s="133">
        <f>INDEX('7 день'!N:N,A140)</f>
        <v>6</v>
      </c>
      <c r="I140" s="133">
        <f>INDEX('7 день'!O:O,A140)</f>
        <v>0</v>
      </c>
      <c r="J140">
        <v>7</v>
      </c>
      <c r="K140" s="314"/>
    </row>
    <row r="141" spans="1:12" ht="24.75" customHeight="1" x14ac:dyDescent="0.3">
      <c r="A141" s="70">
        <v>19</v>
      </c>
      <c r="B141" s="132" t="str">
        <f>INDEX('7 день'!D:D,A141)</f>
        <v>пв</v>
      </c>
      <c r="C141" s="132" t="s">
        <v>496</v>
      </c>
      <c r="D141" s="132" t="s">
        <v>486</v>
      </c>
      <c r="E141" s="133">
        <f>INDEX('7 день'!R:R,A141)</f>
        <v>100</v>
      </c>
      <c r="F141" s="133">
        <v>37.799999999999997</v>
      </c>
      <c r="G141" s="133">
        <v>0.9</v>
      </c>
      <c r="H141" s="133">
        <v>0.2</v>
      </c>
      <c r="I141" s="133">
        <v>8.1</v>
      </c>
      <c r="J141">
        <v>7</v>
      </c>
      <c r="K141" s="314"/>
      <c r="L141" s="94">
        <v>500</v>
      </c>
    </row>
    <row r="142" spans="1:12" ht="18.75" x14ac:dyDescent="0.3">
      <c r="A142" s="70">
        <v>22</v>
      </c>
      <c r="B142" s="132" t="str">
        <f>INDEX('7 день'!D:D,A142)</f>
        <v>пв</v>
      </c>
      <c r="C142" s="132" t="str">
        <f>INDEX('7 день'!C:C,A142)</f>
        <v>хлеб ржаной</v>
      </c>
      <c r="D142" s="132" t="s">
        <v>521</v>
      </c>
      <c r="E142" s="133">
        <f>INDEX('2 день'!R:R,A142)</f>
        <v>36</v>
      </c>
      <c r="F142" s="119">
        <v>55.63</v>
      </c>
      <c r="G142" s="119">
        <v>1.94</v>
      </c>
      <c r="H142" s="119">
        <v>0.82</v>
      </c>
      <c r="I142" s="119">
        <v>10.130000000000001</v>
      </c>
      <c r="J142">
        <v>7</v>
      </c>
      <c r="K142" s="314"/>
    </row>
    <row r="143" spans="1:12" ht="18.75" x14ac:dyDescent="0.3">
      <c r="A143" s="70">
        <v>23</v>
      </c>
      <c r="B143" s="132" t="str">
        <f>INDEX('7 день'!D:D,A143)</f>
        <v>пв</v>
      </c>
      <c r="C143" s="132" t="str">
        <f>INDEX('7 день'!C:C,A143)</f>
        <v>хлеб 1с</v>
      </c>
      <c r="D143" s="132" t="s">
        <v>520</v>
      </c>
      <c r="E143" s="133">
        <f>INDEX('2 день'!R:R,A143)</f>
        <v>50</v>
      </c>
      <c r="F143" s="119">
        <v>104.58</v>
      </c>
      <c r="G143" s="119">
        <v>2.97</v>
      </c>
      <c r="H143" s="119">
        <v>2.34</v>
      </c>
      <c r="I143" s="119">
        <v>17.91</v>
      </c>
      <c r="J143">
        <v>7</v>
      </c>
      <c r="K143" s="314"/>
    </row>
    <row r="144" spans="1:12" ht="18.75" x14ac:dyDescent="0.3">
      <c r="A144" s="70">
        <v>140</v>
      </c>
      <c r="B144" s="132">
        <f>INDEX('7 день'!D:D,A144)</f>
        <v>0</v>
      </c>
      <c r="C144" s="132">
        <f>INDEX('7 день'!C:C,A144)</f>
        <v>0</v>
      </c>
      <c r="D144" s="132"/>
      <c r="E144" s="133">
        <f>INDEX('7 день'!R:R,A144)</f>
        <v>0</v>
      </c>
      <c r="F144" s="133">
        <f>INDEX('7 день'!P:P,A144)</f>
        <v>0</v>
      </c>
      <c r="G144" s="133">
        <f>INDEX('7 день'!M:M,A144)</f>
        <v>0</v>
      </c>
      <c r="H144" s="133">
        <f>INDEX('7 день'!N:N,A144)</f>
        <v>0</v>
      </c>
      <c r="I144" s="133">
        <f>INDEX('7 день'!O:O,A144)</f>
        <v>0</v>
      </c>
      <c r="J144">
        <v>7</v>
      </c>
      <c r="K144" s="314"/>
    </row>
    <row r="145" spans="1:12" s="66" customFormat="1" ht="18.75" x14ac:dyDescent="0.3">
      <c r="A145" s="71"/>
      <c r="B145" s="295" t="s">
        <v>269</v>
      </c>
      <c r="C145" s="297"/>
      <c r="D145" s="138"/>
      <c r="E145" s="139"/>
      <c r="F145" s="139">
        <f>SUM(F138:F144)</f>
        <v>514.44000000000005</v>
      </c>
      <c r="G145" s="139">
        <f t="shared" ref="G145:I145" si="19">SUM(G138:G144)</f>
        <v>19.959999999999997</v>
      </c>
      <c r="H145" s="139">
        <f t="shared" si="19"/>
        <v>18.11</v>
      </c>
      <c r="I145" s="139">
        <f t="shared" si="19"/>
        <v>67.930000000000007</v>
      </c>
      <c r="J145">
        <v>7</v>
      </c>
    </row>
    <row r="146" spans="1:12" ht="18.75" x14ac:dyDescent="0.3">
      <c r="A146" s="70"/>
      <c r="B146" s="295" t="s">
        <v>401</v>
      </c>
      <c r="C146" s="296"/>
      <c r="D146" s="296"/>
      <c r="E146" s="296"/>
      <c r="F146" s="296"/>
      <c r="G146" s="296"/>
      <c r="H146" s="296"/>
      <c r="I146" s="297"/>
      <c r="J146">
        <v>7</v>
      </c>
    </row>
    <row r="147" spans="1:12" ht="37.5" x14ac:dyDescent="0.3">
      <c r="A147" s="70">
        <v>26</v>
      </c>
      <c r="B147" s="137" t="str">
        <f>INDEX('7 день'!D:D,A147)</f>
        <v>Сб. Новосибирск-2020** 54-15з-2020</v>
      </c>
      <c r="C147" s="132" t="s">
        <v>313</v>
      </c>
      <c r="D147" s="132" t="s">
        <v>547</v>
      </c>
      <c r="E147" s="133">
        <f>INDEX('7 день'!R:R,A147)</f>
        <v>100</v>
      </c>
      <c r="F147" s="133">
        <v>55.62</v>
      </c>
      <c r="G147" s="133">
        <v>0.96</v>
      </c>
      <c r="H147" s="133">
        <v>3.78</v>
      </c>
      <c r="I147" s="133">
        <v>4.4400000000000004</v>
      </c>
      <c r="J147">
        <v>7</v>
      </c>
      <c r="K147" s="313">
        <f>SUM(E147:E155)</f>
        <v>1030</v>
      </c>
    </row>
    <row r="148" spans="1:12" ht="26.25" customHeight="1" x14ac:dyDescent="0.3">
      <c r="A148" s="70">
        <v>32</v>
      </c>
      <c r="B148" s="137" t="str">
        <f>INDEX('7 день'!D:D,A148)</f>
        <v>Сб. Новосибирск 2020** 54-12с-2020</v>
      </c>
      <c r="C148" s="132" t="str">
        <f>INDEX('7 день'!C:C,A148)</f>
        <v>суп с рыбными консервами (горбуша)</v>
      </c>
      <c r="D148" s="132" t="s">
        <v>485</v>
      </c>
      <c r="E148" s="133">
        <f>INDEX('7 день'!R:R,A148)</f>
        <v>250</v>
      </c>
      <c r="F148" s="133">
        <v>93.6</v>
      </c>
      <c r="G148" s="133">
        <v>4.62</v>
      </c>
      <c r="H148" s="133">
        <v>3.28</v>
      </c>
      <c r="I148" s="133">
        <v>11.4</v>
      </c>
      <c r="J148">
        <v>7</v>
      </c>
      <c r="K148" s="314"/>
    </row>
    <row r="149" spans="1:12" ht="29.25" customHeight="1" x14ac:dyDescent="0.3">
      <c r="A149" s="70">
        <v>40</v>
      </c>
      <c r="B149" s="137" t="str">
        <f>INDEX('7 день'!D:D,A149)</f>
        <v>Сб. Новосибирск 2020** 54-19г-2020</v>
      </c>
      <c r="C149" s="132" t="str">
        <f>INDEX('7 день'!C:C,A149)</f>
        <v>капуста тушёная</v>
      </c>
      <c r="D149" s="132" t="s">
        <v>536</v>
      </c>
      <c r="E149" s="133">
        <f>INDEX('7 день'!R:R,A149)</f>
        <v>180</v>
      </c>
      <c r="F149" s="133">
        <v>127.84</v>
      </c>
      <c r="G149" s="133">
        <v>4.1900000000000004</v>
      </c>
      <c r="H149" s="133">
        <v>4.99</v>
      </c>
      <c r="I149" s="133">
        <v>16.55</v>
      </c>
      <c r="J149">
        <v>7</v>
      </c>
      <c r="K149" s="314"/>
      <c r="L149" s="92">
        <v>700</v>
      </c>
    </row>
    <row r="150" spans="1:12" ht="18.75" x14ac:dyDescent="0.3">
      <c r="A150" s="70">
        <v>48</v>
      </c>
      <c r="B150" s="137" t="str">
        <f>INDEX('7 день'!D:D,A150)</f>
        <v>пв</v>
      </c>
      <c r="C150" s="132" t="s">
        <v>528</v>
      </c>
      <c r="D150" s="132" t="s">
        <v>486</v>
      </c>
      <c r="E150" s="133">
        <f>INDEX('7 день'!R:R,A150)</f>
        <v>100</v>
      </c>
      <c r="F150" s="133">
        <v>258.60000000000002</v>
      </c>
      <c r="G150" s="133">
        <v>7.2</v>
      </c>
      <c r="H150" s="133">
        <v>17</v>
      </c>
      <c r="I150" s="133">
        <v>19.2</v>
      </c>
      <c r="J150">
        <v>7</v>
      </c>
      <c r="K150" s="314"/>
    </row>
    <row r="151" spans="1:12" ht="18.75" x14ac:dyDescent="0.3">
      <c r="A151" s="70">
        <v>54</v>
      </c>
      <c r="B151" s="132" t="str">
        <f>INDEX('7 день'!D:D,A151)</f>
        <v>Сб. Новосибирск 2020** 54-6хн-2020</v>
      </c>
      <c r="C151" s="132" t="str">
        <f>INDEX('7 день'!C:C,A151)</f>
        <v>компот из изюма</v>
      </c>
      <c r="D151" s="132" t="s">
        <v>485</v>
      </c>
      <c r="E151" s="133">
        <f>INDEX('7 день'!R:R,A151)</f>
        <v>200</v>
      </c>
      <c r="F151" s="133">
        <f>INDEX('7 день'!P:P,A151)</f>
        <v>110</v>
      </c>
      <c r="G151" s="133">
        <f>INDEX('7 день'!M:M,A151)</f>
        <v>0.5</v>
      </c>
      <c r="H151" s="133">
        <f>INDEX('7 день'!N:N,A151)</f>
        <v>0</v>
      </c>
      <c r="I151" s="133">
        <f>INDEX('7 день'!O:O,A151)</f>
        <v>27</v>
      </c>
      <c r="J151">
        <v>7</v>
      </c>
      <c r="K151" s="314"/>
    </row>
    <row r="152" spans="1:12" ht="18.75" x14ac:dyDescent="0.3">
      <c r="A152" s="70">
        <v>57</v>
      </c>
      <c r="B152" s="132" t="str">
        <f>INDEX('7 день'!D:D,A152)</f>
        <v>пв</v>
      </c>
      <c r="C152" s="132" t="str">
        <f>INDEX('7 день'!C:C,A152)</f>
        <v>хлеб ржаной</v>
      </c>
      <c r="D152" s="132" t="s">
        <v>521</v>
      </c>
      <c r="E152" s="133">
        <f>INDEX('2 день'!R:R,A152)</f>
        <v>0</v>
      </c>
      <c r="F152" s="119">
        <v>55.63</v>
      </c>
      <c r="G152" s="119">
        <v>1.94</v>
      </c>
      <c r="H152" s="119">
        <v>0.82</v>
      </c>
      <c r="I152" s="119">
        <v>10.130000000000001</v>
      </c>
      <c r="J152">
        <v>7</v>
      </c>
      <c r="K152" s="314"/>
    </row>
    <row r="153" spans="1:12" ht="18.75" x14ac:dyDescent="0.3">
      <c r="A153" s="70">
        <v>58</v>
      </c>
      <c r="B153" s="132" t="str">
        <f>INDEX('7 день'!D:D,A153)</f>
        <v>пв</v>
      </c>
      <c r="C153" s="132" t="str">
        <f>INDEX('7 день'!C:C,A153)</f>
        <v>хлеб 1с</v>
      </c>
      <c r="D153" s="132" t="s">
        <v>520</v>
      </c>
      <c r="E153" s="133">
        <f>INDEX('2 день'!R:R,A153)</f>
        <v>0</v>
      </c>
      <c r="F153" s="119">
        <v>104.58</v>
      </c>
      <c r="G153" s="119">
        <v>2.97</v>
      </c>
      <c r="H153" s="119">
        <v>2.34</v>
      </c>
      <c r="I153" s="119">
        <v>17.91</v>
      </c>
      <c r="K153" s="314"/>
    </row>
    <row r="154" spans="1:12" ht="19.5" customHeight="1" x14ac:dyDescent="0.3">
      <c r="A154" s="70">
        <v>24</v>
      </c>
      <c r="B154" s="132" t="str">
        <f>INDEX('7 день'!D:D,A154)</f>
        <v>пв</v>
      </c>
      <c r="C154" s="132" t="str">
        <f>INDEX('7 день'!C:C,A154)</f>
        <v>вода питьевая</v>
      </c>
      <c r="D154" s="132" t="s">
        <v>485</v>
      </c>
      <c r="E154" s="133">
        <f>INDEX('7 день'!R:R,A154)</f>
        <v>200</v>
      </c>
      <c r="F154" s="133">
        <f>INDEX('7 день'!P:P,A154)</f>
        <v>0</v>
      </c>
      <c r="G154" s="133">
        <f>INDEX('7 день'!M:M,A154)</f>
        <v>0</v>
      </c>
      <c r="H154" s="133">
        <f>INDEX('7 день'!N:N,A154)</f>
        <v>0</v>
      </c>
      <c r="I154" s="133">
        <f>INDEX('7 день'!O:O,A154)</f>
        <v>0</v>
      </c>
      <c r="J154">
        <v>7</v>
      </c>
      <c r="K154" s="314"/>
    </row>
    <row r="155" spans="1:12" ht="0.75" customHeight="1" x14ac:dyDescent="0.3">
      <c r="A155" s="70">
        <v>140</v>
      </c>
      <c r="B155" s="132">
        <f>INDEX('7 день'!D:D,A155)</f>
        <v>0</v>
      </c>
      <c r="C155" s="132">
        <f>INDEX('7 день'!C:C,A155)</f>
        <v>0</v>
      </c>
      <c r="D155" s="132"/>
      <c r="E155" s="133">
        <f>INDEX('7 день'!R:R,A155)</f>
        <v>0</v>
      </c>
      <c r="F155" s="133">
        <f>INDEX('7 день'!P:P,A155)</f>
        <v>0</v>
      </c>
      <c r="G155" s="133">
        <f>INDEX('7 день'!M:M,A155)</f>
        <v>0</v>
      </c>
      <c r="H155" s="133">
        <f>INDEX('7 день'!N:N,A155)</f>
        <v>0</v>
      </c>
      <c r="I155" s="133">
        <f>INDEX('7 день'!O:O,A155)</f>
        <v>0</v>
      </c>
      <c r="J155">
        <v>7</v>
      </c>
      <c r="K155" s="314"/>
    </row>
    <row r="156" spans="1:12" s="66" customFormat="1" ht="18.75" x14ac:dyDescent="0.3">
      <c r="A156" s="71"/>
      <c r="B156" s="295" t="s">
        <v>270</v>
      </c>
      <c r="C156" s="297"/>
      <c r="D156" s="135"/>
      <c r="E156" s="136"/>
      <c r="F156" s="136">
        <f>SUM(F147:F155)</f>
        <v>805.87000000000012</v>
      </c>
      <c r="G156" s="136">
        <f t="shared" ref="G156:I156" si="20">SUM(G147:G155)</f>
        <v>22.38</v>
      </c>
      <c r="H156" s="136">
        <f t="shared" si="20"/>
        <v>32.21</v>
      </c>
      <c r="I156" s="136">
        <f t="shared" si="20"/>
        <v>106.63</v>
      </c>
      <c r="J156">
        <v>7</v>
      </c>
    </row>
    <row r="157" spans="1:12" s="69" customFormat="1" ht="18.75" x14ac:dyDescent="0.3">
      <c r="A157" s="70"/>
      <c r="B157" s="298" t="s">
        <v>271</v>
      </c>
      <c r="C157" s="299"/>
      <c r="D157" s="123"/>
      <c r="E157" s="127"/>
      <c r="F157" s="124">
        <f>F145+F156</f>
        <v>1320.3100000000002</v>
      </c>
      <c r="G157" s="124">
        <f t="shared" ref="G157:I157" si="21">G145+G156</f>
        <v>42.339999999999996</v>
      </c>
      <c r="H157" s="124">
        <f t="shared" si="21"/>
        <v>50.32</v>
      </c>
      <c r="I157" s="124">
        <f t="shared" si="21"/>
        <v>174.56</v>
      </c>
      <c r="J157">
        <v>7</v>
      </c>
    </row>
    <row r="158" spans="1:12" ht="18.75" x14ac:dyDescent="0.3">
      <c r="A158" s="73"/>
      <c r="B158" s="125" t="s">
        <v>266</v>
      </c>
      <c r="C158" s="126"/>
      <c r="D158" s="126"/>
      <c r="E158" s="126"/>
      <c r="F158" s="126"/>
      <c r="G158" s="126"/>
      <c r="H158" s="126"/>
      <c r="I158" s="126"/>
    </row>
    <row r="159" spans="1:12" ht="56.25" x14ac:dyDescent="0.3">
      <c r="A159" s="73"/>
      <c r="B159" s="131" t="s">
        <v>398</v>
      </c>
      <c r="C159" s="131" t="s">
        <v>242</v>
      </c>
      <c r="D159" s="300" t="s">
        <v>393</v>
      </c>
      <c r="E159" s="300"/>
      <c r="F159" s="129" t="s">
        <v>244</v>
      </c>
      <c r="G159" s="130" t="s">
        <v>245</v>
      </c>
      <c r="H159" s="130" t="s">
        <v>246</v>
      </c>
      <c r="I159" s="130" t="s">
        <v>247</v>
      </c>
      <c r="J159">
        <v>8</v>
      </c>
    </row>
    <row r="160" spans="1:12" ht="18.75" x14ac:dyDescent="0.3">
      <c r="A160" s="70"/>
      <c r="B160" s="292" t="s">
        <v>254</v>
      </c>
      <c r="C160" s="293"/>
      <c r="D160" s="293"/>
      <c r="E160" s="293"/>
      <c r="F160" s="293"/>
      <c r="G160" s="293"/>
      <c r="H160" s="293"/>
      <c r="I160" s="294"/>
      <c r="J160">
        <v>8</v>
      </c>
    </row>
    <row r="161" spans="1:12" ht="18.75" x14ac:dyDescent="0.3">
      <c r="A161" s="70">
        <v>5</v>
      </c>
      <c r="B161" s="132" t="str">
        <f>INDEX('8 день'!D:D,A161)</f>
        <v>Сб. Новосибирс 2020**к 54-18к-2020</v>
      </c>
      <c r="C161" s="132" t="str">
        <f>INDEX('8 день'!C:C,A161)</f>
        <v>суп молочный с рисом</v>
      </c>
      <c r="D161" s="132" t="s">
        <v>485</v>
      </c>
      <c r="E161" s="143">
        <f>INDEX('8 день'!R:R,A161)</f>
        <v>200</v>
      </c>
      <c r="F161" s="133">
        <f>INDEX('8 день'!P:P,A161)</f>
        <v>134.30000000000001</v>
      </c>
      <c r="G161" s="133">
        <f>INDEX('8 день'!M:M,A161)</f>
        <v>5.5</v>
      </c>
      <c r="H161" s="133">
        <f>INDEX('8 день'!N:N,A161)</f>
        <v>4.54</v>
      </c>
      <c r="I161" s="133">
        <f>INDEX('8 день'!O:O,A161)</f>
        <v>17.86</v>
      </c>
      <c r="J161">
        <v>8</v>
      </c>
      <c r="K161" s="314">
        <f>SUM(E161:E166)</f>
        <v>606</v>
      </c>
    </row>
    <row r="162" spans="1:12" ht="18.75" x14ac:dyDescent="0.3">
      <c r="A162" s="70">
        <v>11</v>
      </c>
      <c r="B162" s="132" t="str">
        <f>INDEX('8 день'!D:D,A162)</f>
        <v>Сб. Новосибирск 2020** 54-7-гн-2020</v>
      </c>
      <c r="C162" s="132" t="s">
        <v>212</v>
      </c>
      <c r="D162" s="132" t="s">
        <v>485</v>
      </c>
      <c r="E162" s="143">
        <f>INDEX('8 день'!R:R,A162)</f>
        <v>200</v>
      </c>
      <c r="F162" s="133">
        <v>81.99</v>
      </c>
      <c r="G162" s="133">
        <v>3.42</v>
      </c>
      <c r="H162" s="133">
        <v>3.15</v>
      </c>
      <c r="I162" s="133">
        <v>9.99</v>
      </c>
      <c r="J162">
        <v>8</v>
      </c>
      <c r="K162" s="314"/>
    </row>
    <row r="163" spans="1:12" ht="18.75" x14ac:dyDescent="0.3">
      <c r="A163" s="70">
        <v>17</v>
      </c>
      <c r="B163" s="132" t="str">
        <f>INDEX('8 день'!D:D,A163)</f>
        <v>пв</v>
      </c>
      <c r="C163" s="132" t="s">
        <v>532</v>
      </c>
      <c r="D163" s="132" t="s">
        <v>485</v>
      </c>
      <c r="E163" s="143">
        <f>INDEX('8 день'!R:R,A163)</f>
        <v>20</v>
      </c>
      <c r="F163" s="133">
        <v>102.4</v>
      </c>
      <c r="G163" s="133">
        <v>2.2000000000000002</v>
      </c>
      <c r="H163" s="133">
        <v>2.4</v>
      </c>
      <c r="I163" s="133">
        <v>18</v>
      </c>
      <c r="J163">
        <v>8</v>
      </c>
      <c r="K163" s="314"/>
    </row>
    <row r="164" spans="1:12" ht="18.75" x14ac:dyDescent="0.3">
      <c r="A164" s="70">
        <v>22</v>
      </c>
      <c r="B164" s="132" t="str">
        <f>INDEX('8 день'!D:D,A164)</f>
        <v>пв</v>
      </c>
      <c r="C164" s="132" t="str">
        <f>INDEX('8 день'!C:C,A164)</f>
        <v>хлеб ржаной</v>
      </c>
      <c r="D164" s="132" t="s">
        <v>521</v>
      </c>
      <c r="E164" s="133">
        <f>INDEX('2 день'!R:R,A164)</f>
        <v>36</v>
      </c>
      <c r="F164" s="119">
        <v>55.63</v>
      </c>
      <c r="G164" s="119">
        <v>1.94</v>
      </c>
      <c r="H164" s="119">
        <v>0.82</v>
      </c>
      <c r="I164" s="119">
        <v>10.130000000000001</v>
      </c>
      <c r="J164">
        <v>8</v>
      </c>
      <c r="K164" s="314"/>
      <c r="L164" s="92">
        <v>500</v>
      </c>
    </row>
    <row r="165" spans="1:12" ht="21" customHeight="1" x14ac:dyDescent="0.3">
      <c r="A165" s="70">
        <v>23</v>
      </c>
      <c r="B165" s="132" t="str">
        <f>INDEX('8 день'!D:D,A165)</f>
        <v>пв</v>
      </c>
      <c r="C165" s="132" t="str">
        <f>INDEX('8 день'!C:C,A165)</f>
        <v>хлеб 1с</v>
      </c>
      <c r="D165" s="132" t="s">
        <v>520</v>
      </c>
      <c r="E165" s="133">
        <f>INDEX('2 день'!R:R,A165)</f>
        <v>50</v>
      </c>
      <c r="F165" s="119">
        <v>104.58</v>
      </c>
      <c r="G165" s="119">
        <v>2.97</v>
      </c>
      <c r="H165" s="119">
        <v>2.34</v>
      </c>
      <c r="I165" s="119">
        <v>17.91</v>
      </c>
      <c r="J165">
        <v>8</v>
      </c>
      <c r="K165" s="314"/>
    </row>
    <row r="166" spans="1:12" ht="14.25" customHeight="1" x14ac:dyDescent="0.3">
      <c r="A166" s="70">
        <v>18</v>
      </c>
      <c r="B166" s="132" t="str">
        <f>INDEX('8 день'!D:D,A166)</f>
        <v>пв</v>
      </c>
      <c r="C166" s="132" t="str">
        <f>INDEX('8 день'!C:C,A166)</f>
        <v>фрукты свежие (апельсин)</v>
      </c>
      <c r="D166" s="132" t="s">
        <v>486</v>
      </c>
      <c r="E166" s="143">
        <f>INDEX('8 день'!R:R,A166)</f>
        <v>100</v>
      </c>
      <c r="F166" s="133">
        <f>INDEX('8 день'!P:P,A166)</f>
        <v>37.799999999999997</v>
      </c>
      <c r="G166" s="133">
        <f>INDEX('8 день'!M:M,A166)</f>
        <v>0.9</v>
      </c>
      <c r="H166" s="133">
        <f>INDEX('8 день'!N:N,A166)</f>
        <v>0.2</v>
      </c>
      <c r="I166" s="133">
        <f>INDEX('8 день'!O:O,A166)</f>
        <v>8.1</v>
      </c>
      <c r="J166">
        <v>8</v>
      </c>
      <c r="K166" s="314"/>
    </row>
    <row r="167" spans="1:12" s="66" customFormat="1" ht="18.75" x14ac:dyDescent="0.3">
      <c r="A167" s="71"/>
      <c r="B167" s="295" t="s">
        <v>269</v>
      </c>
      <c r="C167" s="297"/>
      <c r="D167" s="135"/>
      <c r="E167" s="144"/>
      <c r="F167" s="136">
        <f>SUM(F161:F166)</f>
        <v>516.70000000000005</v>
      </c>
      <c r="G167" s="136">
        <f>SUM(G161:G166)</f>
        <v>16.93</v>
      </c>
      <c r="H167" s="136">
        <f>SUM(H161:H166)</f>
        <v>13.45</v>
      </c>
      <c r="I167" s="136">
        <f>SUM(I161:I166)</f>
        <v>81.99</v>
      </c>
      <c r="J167">
        <v>8</v>
      </c>
      <c r="K167"/>
    </row>
    <row r="168" spans="1:12" ht="18.75" x14ac:dyDescent="0.3">
      <c r="A168" s="70"/>
      <c r="B168" s="295" t="s">
        <v>399</v>
      </c>
      <c r="C168" s="296"/>
      <c r="D168" s="296"/>
      <c r="E168" s="296"/>
      <c r="F168" s="296"/>
      <c r="G168" s="296"/>
      <c r="H168" s="296"/>
      <c r="I168" s="297"/>
      <c r="J168">
        <v>8</v>
      </c>
    </row>
    <row r="169" spans="1:12" ht="30" customHeight="1" x14ac:dyDescent="0.3">
      <c r="A169" s="70">
        <v>26</v>
      </c>
      <c r="B169" s="137" t="str">
        <f>INDEX('8 день'!D:D,A169)</f>
        <v>Сб. Новосибирск 2020** 54-12з-2020</v>
      </c>
      <c r="C169" s="132" t="s">
        <v>550</v>
      </c>
      <c r="D169" s="132" t="s">
        <v>547</v>
      </c>
      <c r="E169" s="133">
        <f>INDEX('8 день'!R:R,A169)</f>
        <v>100</v>
      </c>
      <c r="F169" s="133">
        <v>57.4</v>
      </c>
      <c r="G169" s="133">
        <v>0.9</v>
      </c>
      <c r="H169" s="133">
        <v>0.2</v>
      </c>
      <c r="I169" s="133">
        <v>13</v>
      </c>
      <c r="J169">
        <v>8</v>
      </c>
      <c r="K169" s="313">
        <f>SUM(E169:E176)</f>
        <v>1280</v>
      </c>
    </row>
    <row r="170" spans="1:12" ht="18.75" x14ac:dyDescent="0.3">
      <c r="A170" s="70">
        <v>32</v>
      </c>
      <c r="B170" s="137" t="str">
        <f>INDEX('8 день'!D:D,A170)</f>
        <v>сб Москва 2004г* № 135</v>
      </c>
      <c r="C170" s="132" t="s">
        <v>553</v>
      </c>
      <c r="D170" s="132" t="s">
        <v>494</v>
      </c>
      <c r="E170" s="133">
        <f>INDEX('8 день'!R:R,A170)</f>
        <v>230</v>
      </c>
      <c r="F170" s="133">
        <f>INDEX('8 день'!P:P,A170)</f>
        <v>168.72800000000001</v>
      </c>
      <c r="G170" s="133">
        <f>INDEX('8 день'!M:M,A170)</f>
        <v>5.1520000000000001</v>
      </c>
      <c r="H170" s="133">
        <f>INDEX('8 день'!N:N,A170)</f>
        <v>5.7040000000000006</v>
      </c>
      <c r="I170" s="133">
        <f>INDEX('8 день'!O:O,A170)</f>
        <v>24.196000000000002</v>
      </c>
      <c r="J170">
        <v>8</v>
      </c>
      <c r="K170" s="314"/>
    </row>
    <row r="171" spans="1:12" ht="18.75" x14ac:dyDescent="0.3">
      <c r="A171" s="70">
        <v>46</v>
      </c>
      <c r="B171" s="137" t="str">
        <f>INDEX('8 день'!D:D,A171)</f>
        <v>ПВ</v>
      </c>
      <c r="C171" s="132" t="s">
        <v>551</v>
      </c>
      <c r="D171" s="132" t="s">
        <v>486</v>
      </c>
      <c r="E171" s="133">
        <f>INDEX('8 день'!R:R,A171)</f>
        <v>100</v>
      </c>
      <c r="F171" s="133">
        <v>164.8</v>
      </c>
      <c r="G171" s="133">
        <v>8.1</v>
      </c>
      <c r="H171" s="133">
        <v>10</v>
      </c>
      <c r="I171" s="133">
        <v>20</v>
      </c>
      <c r="J171">
        <v>8</v>
      </c>
      <c r="K171" s="314"/>
    </row>
    <row r="172" spans="1:12" ht="18.75" x14ac:dyDescent="0.3">
      <c r="A172" s="70">
        <v>52</v>
      </c>
      <c r="B172" s="137" t="str">
        <f>INDEX('8 день'!D:D,A172)</f>
        <v>сб. Новосибирск 2020 54-5г-2020**</v>
      </c>
      <c r="C172" s="132" t="s">
        <v>526</v>
      </c>
      <c r="D172" s="132" t="s">
        <v>531</v>
      </c>
      <c r="E172" s="133">
        <f>INDEX('8 день'!R:R,A172)</f>
        <v>200</v>
      </c>
      <c r="F172" s="133">
        <v>198.8</v>
      </c>
      <c r="G172" s="133">
        <v>4.4000000000000004</v>
      </c>
      <c r="H172" s="133">
        <v>5.4</v>
      </c>
      <c r="I172" s="133">
        <v>30.9</v>
      </c>
      <c r="J172">
        <v>8</v>
      </c>
      <c r="K172" s="314"/>
      <c r="L172" s="92">
        <v>700</v>
      </c>
    </row>
    <row r="173" spans="1:12" ht="18.75" x14ac:dyDescent="0.3">
      <c r="A173" s="70">
        <v>55</v>
      </c>
      <c r="B173" s="137" t="str">
        <f>INDEX('8 день'!D:D,A173)</f>
        <v>пв</v>
      </c>
      <c r="C173" s="132" t="str">
        <f>INDEX('8 день'!C:C,A173)</f>
        <v>хлеб ржаной</v>
      </c>
      <c r="D173" s="132" t="s">
        <v>521</v>
      </c>
      <c r="E173" s="133">
        <f>INDEX('2 день'!R:R,A173)</f>
        <v>50</v>
      </c>
      <c r="F173" s="119">
        <v>55.63</v>
      </c>
      <c r="G173" s="119">
        <v>1.94</v>
      </c>
      <c r="H173" s="119">
        <v>0.82</v>
      </c>
      <c r="I173" s="119">
        <v>10.130000000000001</v>
      </c>
      <c r="J173">
        <v>8</v>
      </c>
      <c r="K173" s="314"/>
    </row>
    <row r="174" spans="1:12" ht="18.75" x14ac:dyDescent="0.3">
      <c r="A174" s="70">
        <v>56</v>
      </c>
      <c r="B174" s="132" t="str">
        <f>INDEX('8 день'!D:D,A174)</f>
        <v>пв</v>
      </c>
      <c r="C174" s="132" t="str">
        <f>INDEX('8 день'!C:C,A174)</f>
        <v>хлеб 1с</v>
      </c>
      <c r="D174" s="132" t="s">
        <v>520</v>
      </c>
      <c r="E174" s="133">
        <f>INDEX('2 день'!R:R,A174)</f>
        <v>200</v>
      </c>
      <c r="F174" s="119">
        <v>104.58</v>
      </c>
      <c r="G174" s="119">
        <v>2.97</v>
      </c>
      <c r="H174" s="119">
        <v>2.34</v>
      </c>
      <c r="I174" s="119">
        <v>17.91</v>
      </c>
      <c r="J174">
        <v>8</v>
      </c>
      <c r="K174" s="314"/>
    </row>
    <row r="175" spans="1:12" ht="18.75" x14ac:dyDescent="0.3">
      <c r="A175" s="70">
        <v>57</v>
      </c>
      <c r="B175" s="132" t="str">
        <f>INDEX('8 день'!D:D,A175)</f>
        <v>Сб. Новосибирск 2020 54-3хн-2020</v>
      </c>
      <c r="C175" s="132" t="s">
        <v>552</v>
      </c>
      <c r="D175" s="132" t="s">
        <v>485</v>
      </c>
      <c r="E175" s="133">
        <f>INDEX('8 день'!R:R,A175)</f>
        <v>200</v>
      </c>
      <c r="F175" s="133">
        <v>11</v>
      </c>
      <c r="G175" s="133">
        <v>0.08</v>
      </c>
      <c r="H175" s="133">
        <v>0.04</v>
      </c>
      <c r="I175" s="133">
        <v>2.58</v>
      </c>
      <c r="J175">
        <v>8</v>
      </c>
      <c r="K175" s="314"/>
    </row>
    <row r="176" spans="1:12" ht="18.75" x14ac:dyDescent="0.3">
      <c r="A176" s="70">
        <v>24</v>
      </c>
      <c r="B176" s="132" t="str">
        <f>INDEX('8 день'!D:D,A176)</f>
        <v>пв</v>
      </c>
      <c r="C176" s="132" t="str">
        <f>INDEX('8 день'!C:C,A176)</f>
        <v>вода питьевая</v>
      </c>
      <c r="D176" s="132" t="s">
        <v>485</v>
      </c>
      <c r="E176" s="133">
        <f>INDEX('8 день'!R:R,A176)</f>
        <v>200</v>
      </c>
      <c r="F176" s="133">
        <f>INDEX('8 день'!P:P,A176)</f>
        <v>0</v>
      </c>
      <c r="G176" s="133">
        <f>INDEX('8 день'!M:M,A176)</f>
        <v>0</v>
      </c>
      <c r="H176" s="133">
        <f>INDEX('8 день'!N:N,A176)</f>
        <v>0</v>
      </c>
      <c r="I176" s="133">
        <f>INDEX('8 день'!O:O,A176)</f>
        <v>0</v>
      </c>
      <c r="J176">
        <v>8</v>
      </c>
      <c r="K176" s="314"/>
    </row>
    <row r="177" spans="1:12" s="66" customFormat="1" ht="18.75" x14ac:dyDescent="0.3">
      <c r="A177" s="71"/>
      <c r="B177" s="295" t="s">
        <v>270</v>
      </c>
      <c r="C177" s="297"/>
      <c r="D177" s="135"/>
      <c r="E177" s="136"/>
      <c r="F177" s="136">
        <f>SUM(F169:F176)</f>
        <v>760.9380000000001</v>
      </c>
      <c r="G177" s="136">
        <f t="shared" ref="G177" si="22">SUM(G169:G176)</f>
        <v>23.541999999999998</v>
      </c>
      <c r="H177" s="136">
        <f t="shared" ref="H177" si="23">SUM(H169:H176)</f>
        <v>24.504000000000001</v>
      </c>
      <c r="I177" s="136">
        <f t="shared" ref="I177" si="24">SUM(I169:I176)</f>
        <v>118.71599999999999</v>
      </c>
      <c r="J177">
        <v>8</v>
      </c>
    </row>
    <row r="178" spans="1:12" s="69" customFormat="1" ht="18.75" x14ac:dyDescent="0.3">
      <c r="A178" s="70"/>
      <c r="B178" s="298" t="s">
        <v>271</v>
      </c>
      <c r="C178" s="299"/>
      <c r="D178" s="123"/>
      <c r="E178" s="124"/>
      <c r="F178" s="124">
        <f>F167+F177</f>
        <v>1277.6380000000001</v>
      </c>
      <c r="G178" s="124">
        <f t="shared" ref="G178:I178" si="25">G167+G177</f>
        <v>40.471999999999994</v>
      </c>
      <c r="H178" s="124">
        <f t="shared" si="25"/>
        <v>37.954000000000001</v>
      </c>
      <c r="I178" s="124">
        <f t="shared" si="25"/>
        <v>200.70599999999999</v>
      </c>
      <c r="J178">
        <v>8</v>
      </c>
    </row>
    <row r="179" spans="1:12" ht="18.75" x14ac:dyDescent="0.3">
      <c r="A179" s="73"/>
      <c r="B179" s="125" t="s">
        <v>267</v>
      </c>
      <c r="C179" s="126"/>
      <c r="D179" s="126"/>
      <c r="E179" s="126"/>
      <c r="F179" s="126"/>
      <c r="G179" s="126"/>
      <c r="H179" s="126"/>
      <c r="I179" s="126"/>
    </row>
    <row r="180" spans="1:12" ht="56.25" x14ac:dyDescent="0.3">
      <c r="A180" s="73"/>
      <c r="B180" s="131" t="s">
        <v>398</v>
      </c>
      <c r="C180" s="131" t="s">
        <v>242</v>
      </c>
      <c r="D180" s="300" t="s">
        <v>393</v>
      </c>
      <c r="E180" s="300"/>
      <c r="F180" s="129" t="s">
        <v>244</v>
      </c>
      <c r="G180" s="130" t="s">
        <v>245</v>
      </c>
      <c r="H180" s="130" t="s">
        <v>246</v>
      </c>
      <c r="I180" s="130" t="s">
        <v>247</v>
      </c>
      <c r="J180">
        <v>9</v>
      </c>
    </row>
    <row r="181" spans="1:12" ht="18.75" x14ac:dyDescent="0.3">
      <c r="A181" s="70"/>
      <c r="B181" s="286" t="s">
        <v>400</v>
      </c>
      <c r="C181" s="291"/>
      <c r="D181" s="291"/>
      <c r="E181" s="291"/>
      <c r="F181" s="291"/>
      <c r="G181" s="291"/>
      <c r="H181" s="291"/>
      <c r="I181" s="287"/>
      <c r="J181">
        <v>9</v>
      </c>
    </row>
    <row r="182" spans="1:12" ht="24.75" customHeight="1" x14ac:dyDescent="0.3">
      <c r="A182" s="70">
        <v>5</v>
      </c>
      <c r="B182" s="137" t="str">
        <f>INDEX('9 день'!D:D,A182)</f>
        <v>Сб. Новосибирск 2020** 54-6к-2021*</v>
      </c>
      <c r="C182" s="132" t="s">
        <v>554</v>
      </c>
      <c r="D182" s="132" t="s">
        <v>531</v>
      </c>
      <c r="E182" s="133">
        <f>INDEX('9 день'!R:R,A182)</f>
        <v>200</v>
      </c>
      <c r="F182" s="133">
        <v>227.64</v>
      </c>
      <c r="G182" s="133">
        <v>6.14</v>
      </c>
      <c r="H182" s="133">
        <v>8.2100000000000009</v>
      </c>
      <c r="I182" s="133">
        <v>32.29</v>
      </c>
      <c r="J182">
        <v>9</v>
      </c>
      <c r="K182" s="317">
        <f>SUM(E182:E188)</f>
        <v>606</v>
      </c>
    </row>
    <row r="183" spans="1:12" ht="18.75" x14ac:dyDescent="0.3">
      <c r="A183" s="70">
        <v>11</v>
      </c>
      <c r="B183" s="137" t="str">
        <f>INDEX('9 день'!D:D,A183)</f>
        <v>Сб. Москва 2004 г.* №692</v>
      </c>
      <c r="C183" s="132" t="s">
        <v>555</v>
      </c>
      <c r="D183" s="132" t="s">
        <v>485</v>
      </c>
      <c r="E183" s="133">
        <f>INDEX('9 день'!R:R,A183)</f>
        <v>200</v>
      </c>
      <c r="F183" s="133">
        <f>INDEX('9 день'!P:P,A183)</f>
        <v>85.2</v>
      </c>
      <c r="G183" s="133">
        <f>INDEX('9 день'!M:M,A183)</f>
        <v>2.5</v>
      </c>
      <c r="H183" s="133">
        <f>INDEX('9 день'!N:N,A183)</f>
        <v>3.6</v>
      </c>
      <c r="I183" s="133">
        <f>INDEX('9 день'!O:O,A183)</f>
        <v>10.700000000000001</v>
      </c>
      <c r="J183">
        <v>9</v>
      </c>
      <c r="K183" s="321"/>
    </row>
    <row r="184" spans="1:12" ht="18.75" x14ac:dyDescent="0.3">
      <c r="A184" s="70">
        <v>17</v>
      </c>
      <c r="B184" s="137" t="str">
        <f>INDEX('9 день'!D:D,A184)</f>
        <v>Сб. Новосибирск 2021 54-19з-2020</v>
      </c>
      <c r="C184" s="132" t="str">
        <f>INDEX('9 день'!C:C,A184)</f>
        <v>смасло сливочное порциями</v>
      </c>
      <c r="D184" s="132" t="s">
        <v>488</v>
      </c>
      <c r="E184" s="133">
        <f>INDEX('9 день'!R:R,A184)</f>
        <v>20</v>
      </c>
      <c r="F184" s="133">
        <f>INDEX('9 день'!P:P,A184)</f>
        <v>131.20000000000002</v>
      </c>
      <c r="G184" s="133">
        <f>INDEX('9 день'!M:M,A184)</f>
        <v>0.2</v>
      </c>
      <c r="H184" s="133">
        <f>INDEX('9 день'!N:N,A184)</f>
        <v>14.4</v>
      </c>
      <c r="I184" s="133">
        <f>INDEX('9 день'!O:O,A184)</f>
        <v>0.2</v>
      </c>
      <c r="J184">
        <v>9</v>
      </c>
      <c r="K184" s="321"/>
      <c r="L184" s="93">
        <v>450</v>
      </c>
    </row>
    <row r="185" spans="1:12" ht="24" customHeight="1" x14ac:dyDescent="0.3">
      <c r="A185" s="70">
        <v>19</v>
      </c>
      <c r="B185" s="132" t="str">
        <f>INDEX('9 день'!D:D,A185)</f>
        <v>пв</v>
      </c>
      <c r="C185" s="132" t="s">
        <v>496</v>
      </c>
      <c r="D185" s="132" t="s">
        <v>486</v>
      </c>
      <c r="E185" s="133">
        <f>INDEX('9 день'!R:R,A185)</f>
        <v>100</v>
      </c>
      <c r="F185" s="133">
        <f>INDEX('9 день'!P:P,A185)</f>
        <v>48.21</v>
      </c>
      <c r="G185" s="133">
        <f>INDEX('9 день'!M:M,A185)</f>
        <v>0.26</v>
      </c>
      <c r="H185" s="133">
        <f>INDEX('9 день'!N:N,A185)</f>
        <v>0.17</v>
      </c>
      <c r="I185" s="133">
        <f>INDEX('9 день'!O:O,A185)</f>
        <v>11.41</v>
      </c>
      <c r="J185">
        <v>9</v>
      </c>
      <c r="K185" s="321"/>
    </row>
    <row r="186" spans="1:12" ht="18.75" x14ac:dyDescent="0.3">
      <c r="A186" s="70">
        <v>22</v>
      </c>
      <c r="B186" s="132" t="str">
        <f>INDEX('9 день'!D:D,A186)</f>
        <v>пв</v>
      </c>
      <c r="C186" s="132" t="str">
        <f>INDEX('9 день'!C:C,A186)</f>
        <v>хлеб ржаной</v>
      </c>
      <c r="D186" s="132" t="s">
        <v>521</v>
      </c>
      <c r="E186" s="133">
        <f>INDEX('2 день'!R:R,A186)</f>
        <v>36</v>
      </c>
      <c r="F186" s="119">
        <v>55.63</v>
      </c>
      <c r="G186" s="119">
        <v>1.94</v>
      </c>
      <c r="H186" s="119">
        <v>0.82</v>
      </c>
      <c r="I186" s="119">
        <v>10.130000000000001</v>
      </c>
      <c r="J186">
        <v>9</v>
      </c>
      <c r="K186" s="321"/>
    </row>
    <row r="187" spans="1:12" ht="18.75" x14ac:dyDescent="0.3">
      <c r="A187" s="70">
        <v>23</v>
      </c>
      <c r="B187" s="132" t="str">
        <f>INDEX('9 день'!D:D,A187)</f>
        <v>пв</v>
      </c>
      <c r="C187" s="132" t="str">
        <f>INDEX('9 день'!C:C,A187)</f>
        <v>хлеб 1с</v>
      </c>
      <c r="D187" s="132" t="s">
        <v>520</v>
      </c>
      <c r="E187" s="133">
        <f>INDEX('2 день'!R:R,A187)</f>
        <v>50</v>
      </c>
      <c r="F187" s="119">
        <v>104.58</v>
      </c>
      <c r="G187" s="119">
        <v>2.97</v>
      </c>
      <c r="H187" s="119">
        <v>2.34</v>
      </c>
      <c r="I187" s="119">
        <v>17.91</v>
      </c>
      <c r="J187">
        <v>9</v>
      </c>
      <c r="K187" s="321"/>
    </row>
    <row r="188" spans="1:12" ht="0.75" customHeight="1" x14ac:dyDescent="0.3">
      <c r="A188" s="70">
        <v>120</v>
      </c>
      <c r="B188" s="132">
        <f>INDEX('9 день'!D:D,A188)</f>
        <v>0</v>
      </c>
      <c r="C188" s="132">
        <f>INDEX('9 день'!C:C,A188)</f>
        <v>0</v>
      </c>
      <c r="D188" s="132"/>
      <c r="E188" s="133">
        <f>INDEX('9 день'!R:R,A188)</f>
        <v>0</v>
      </c>
      <c r="F188" s="133">
        <f>INDEX('9 день'!P:P,A188)</f>
        <v>0</v>
      </c>
      <c r="G188" s="133">
        <f>INDEX('9 день'!M:M,A188)</f>
        <v>0</v>
      </c>
      <c r="H188" s="133">
        <f>INDEX('9 день'!N:N,A188)</f>
        <v>0</v>
      </c>
      <c r="I188" s="133">
        <f>INDEX('9 день'!O:O,A188)</f>
        <v>0</v>
      </c>
      <c r="J188">
        <v>9</v>
      </c>
      <c r="K188" s="321"/>
    </row>
    <row r="189" spans="1:12" s="66" customFormat="1" ht="18.75" x14ac:dyDescent="0.3">
      <c r="A189" s="71"/>
      <c r="B189" s="295" t="s">
        <v>269</v>
      </c>
      <c r="C189" s="297"/>
      <c r="D189" s="135"/>
      <c r="E189" s="136"/>
      <c r="F189" s="136">
        <f>SUM(F182:F188)</f>
        <v>652.46</v>
      </c>
      <c r="G189" s="136">
        <f t="shared" ref="G189" si="26">SUM(G182:G188)</f>
        <v>14.01</v>
      </c>
      <c r="H189" s="136">
        <f t="shared" ref="H189" si="27">SUM(H182:H188)</f>
        <v>29.540000000000003</v>
      </c>
      <c r="I189" s="136">
        <f t="shared" ref="I189" si="28">SUM(I182:I188)</f>
        <v>82.64</v>
      </c>
      <c r="J189">
        <v>9</v>
      </c>
    </row>
    <row r="190" spans="1:12" ht="18.75" x14ac:dyDescent="0.3">
      <c r="A190" s="113"/>
      <c r="B190" s="295" t="s">
        <v>404</v>
      </c>
      <c r="C190" s="296"/>
      <c r="D190" s="296"/>
      <c r="E190" s="296"/>
      <c r="F190" s="296"/>
      <c r="G190" s="296"/>
      <c r="H190" s="296"/>
      <c r="I190" s="297"/>
      <c r="J190">
        <v>9</v>
      </c>
    </row>
    <row r="191" spans="1:12" ht="18.75" x14ac:dyDescent="0.3">
      <c r="A191" s="113">
        <v>26</v>
      </c>
      <c r="B191" s="132" t="str">
        <f>INDEX('9 день'!D:D,A191)</f>
        <v>Сб. Новосибирск 2020 54-11с-2020</v>
      </c>
      <c r="C191" s="132" t="str">
        <f>INDEX('9 день'!C:C,A191)</f>
        <v>огурец в нарезке</v>
      </c>
      <c r="D191" s="132" t="s">
        <v>486</v>
      </c>
      <c r="E191" s="133">
        <f>INDEX('9 день'!R:R,A191)</f>
        <v>100</v>
      </c>
      <c r="F191" s="133">
        <f>INDEX('9 день'!P:P,A191)</f>
        <v>15.333333333333334</v>
      </c>
      <c r="G191" s="133">
        <f>INDEX('9 день'!M:M,A191)</f>
        <v>0.83333333333333337</v>
      </c>
      <c r="H191" s="133">
        <f>INDEX('9 день'!N:N,A191)</f>
        <v>0</v>
      </c>
      <c r="I191" s="133">
        <f>INDEX('9 день'!O:O,A191)</f>
        <v>3</v>
      </c>
      <c r="J191">
        <v>9</v>
      </c>
      <c r="K191" s="313">
        <f>SUM(E191:E198)</f>
        <v>1030</v>
      </c>
    </row>
    <row r="192" spans="1:12" ht="18.75" x14ac:dyDescent="0.3">
      <c r="A192" s="113">
        <v>32</v>
      </c>
      <c r="B192" s="132" t="str">
        <f>INDEX('9 день'!D:D,A192)</f>
        <v>Сб. Новосибирск 2020** 54-11с-2020</v>
      </c>
      <c r="C192" s="132" t="str">
        <f>INDEX('9 день'!C:C,A192)</f>
        <v>суп крестьянский с крупой рисовой</v>
      </c>
      <c r="D192" s="132" t="s">
        <v>492</v>
      </c>
      <c r="E192" s="133">
        <f>INDEX('9 день'!R:R,A192)</f>
        <v>250</v>
      </c>
      <c r="F192" s="133">
        <f>INDEX('9 день'!P:P,A192)</f>
        <v>123.625</v>
      </c>
      <c r="G192" s="133">
        <f>INDEX('9 день'!M:M,A192)</f>
        <v>2.2250000000000001</v>
      </c>
      <c r="H192" s="133">
        <f>INDEX('9 день'!N:N,A192)</f>
        <v>6.125</v>
      </c>
      <c r="I192" s="133">
        <f>INDEX('9 день'!O:O,A192)</f>
        <v>14.9</v>
      </c>
      <c r="J192">
        <v>9</v>
      </c>
      <c r="K192" s="314"/>
    </row>
    <row r="193" spans="1:12" ht="18.75" x14ac:dyDescent="0.3">
      <c r="A193" s="113">
        <v>40</v>
      </c>
      <c r="B193" s="132" t="str">
        <f>INDEX('9 день'!D:D,A193)</f>
        <v>Сб. Новосибирск 2020** 54-9г-2020</v>
      </c>
      <c r="C193" s="132" t="str">
        <f>INDEX('9 день'!C:C,A193)</f>
        <v>рагу из овощей</v>
      </c>
      <c r="D193" s="132" t="s">
        <v>491</v>
      </c>
      <c r="E193" s="133">
        <f>INDEX('9 день'!R:R,A193)</f>
        <v>180</v>
      </c>
      <c r="F193" s="133">
        <f>INDEX('9 день'!P:P,A193)</f>
        <v>167.76</v>
      </c>
      <c r="G193" s="133">
        <f>INDEX('9 день'!M:M,A193)</f>
        <v>3.48</v>
      </c>
      <c r="H193" s="133">
        <f>INDEX('9 день'!N:N,A193)</f>
        <v>8.8800000000000008</v>
      </c>
      <c r="I193" s="133">
        <f>INDEX('9 день'!O:O,A193)</f>
        <v>18.48</v>
      </c>
      <c r="J193">
        <v>9</v>
      </c>
      <c r="K193" s="314"/>
    </row>
    <row r="194" spans="1:12" ht="18.75" x14ac:dyDescent="0.3">
      <c r="A194" s="113">
        <v>49</v>
      </c>
      <c r="B194" s="132" t="str">
        <f>INDEX('9 день'!D:D,A194)</f>
        <v>ПВ</v>
      </c>
      <c r="C194" s="132" t="s">
        <v>541</v>
      </c>
      <c r="D194" s="132" t="s">
        <v>486</v>
      </c>
      <c r="E194" s="133">
        <f>INDEX('9 день'!R:R,A194)</f>
        <v>100</v>
      </c>
      <c r="F194" s="133">
        <f>INDEX('9 день'!P:P,A194)</f>
        <v>269.89999999999998</v>
      </c>
      <c r="G194" s="133">
        <f>INDEX('9 день'!M:M,A194)</f>
        <v>20.7</v>
      </c>
      <c r="H194" s="133">
        <f>INDEX('9 день'!N:N,A194)</f>
        <v>18.3</v>
      </c>
      <c r="I194" s="133">
        <f>INDEX('9 день'!O:O,A194)</f>
        <v>5.6</v>
      </c>
      <c r="J194">
        <v>9</v>
      </c>
      <c r="K194" s="314"/>
      <c r="L194" s="92">
        <v>600</v>
      </c>
    </row>
    <row r="195" spans="1:12" ht="18.75" x14ac:dyDescent="0.3">
      <c r="A195" s="113">
        <v>55</v>
      </c>
      <c r="B195" s="132" t="str">
        <f>INDEX('9 день'!D:D,A195)</f>
        <v>сб. Москва 2004 г.** № 720</v>
      </c>
      <c r="C195" s="132" t="s">
        <v>475</v>
      </c>
      <c r="D195" s="132" t="s">
        <v>485</v>
      </c>
      <c r="E195" s="133">
        <f>INDEX('9 день'!R:R,A195)</f>
        <v>200</v>
      </c>
      <c r="F195" s="133">
        <f>INDEX('9 день'!P:P,A195)</f>
        <v>29.6</v>
      </c>
      <c r="G195" s="133">
        <f>INDEX('9 день'!M:M,A195)</f>
        <v>8.0000000000000016E-2</v>
      </c>
      <c r="H195" s="133">
        <f>INDEX('9 день'!N:N,A195)</f>
        <v>0</v>
      </c>
      <c r="I195" s="133">
        <f>INDEX('9 день'!O:O,A195)</f>
        <v>7.32</v>
      </c>
      <c r="J195">
        <v>9</v>
      </c>
      <c r="K195" s="314"/>
    </row>
    <row r="196" spans="1:12" ht="18.75" x14ac:dyDescent="0.3">
      <c r="A196" s="113">
        <v>58</v>
      </c>
      <c r="B196" s="132" t="str">
        <f>INDEX('9 день'!D:D,A196)</f>
        <v>пв</v>
      </c>
      <c r="C196" s="132" t="str">
        <f>INDEX('9 день'!C:C,A196)</f>
        <v>хлеб ржаной</v>
      </c>
      <c r="D196" s="132" t="s">
        <v>521</v>
      </c>
      <c r="E196" s="133">
        <f>INDEX('2 день'!R:R,A196)</f>
        <v>0</v>
      </c>
      <c r="F196" s="119">
        <v>55.63</v>
      </c>
      <c r="G196" s="119">
        <v>1.94</v>
      </c>
      <c r="H196" s="119">
        <v>0.82</v>
      </c>
      <c r="I196" s="119">
        <v>10.130000000000001</v>
      </c>
      <c r="J196">
        <v>9</v>
      </c>
      <c r="K196" s="314"/>
    </row>
    <row r="197" spans="1:12" ht="18.75" customHeight="1" x14ac:dyDescent="0.3">
      <c r="A197" s="113">
        <v>59</v>
      </c>
      <c r="B197" s="132" t="str">
        <f>INDEX('9 день'!D:D,A197)</f>
        <v>пв</v>
      </c>
      <c r="C197" s="132" t="str">
        <f>INDEX('9 день'!C:C,A197)</f>
        <v>хлеб 1с</v>
      </c>
      <c r="D197" s="132" t="s">
        <v>520</v>
      </c>
      <c r="E197" s="133">
        <f>INDEX('2 день'!R:R,A197)</f>
        <v>0</v>
      </c>
      <c r="F197" s="119">
        <v>104.58</v>
      </c>
      <c r="G197" s="119">
        <v>2.97</v>
      </c>
      <c r="H197" s="119">
        <v>2.34</v>
      </c>
      <c r="I197" s="119">
        <v>17.91</v>
      </c>
      <c r="J197">
        <v>9</v>
      </c>
      <c r="K197" s="314"/>
    </row>
    <row r="198" spans="1:12" ht="18.75" x14ac:dyDescent="0.3">
      <c r="A198" s="113">
        <v>24</v>
      </c>
      <c r="B198" s="132" t="str">
        <f>INDEX('9 день'!D:D,A198)</f>
        <v>пв</v>
      </c>
      <c r="C198" s="132" t="str">
        <f>INDEX('9 день'!C:C,A198)</f>
        <v>вода питьевая</v>
      </c>
      <c r="D198" s="132" t="s">
        <v>485</v>
      </c>
      <c r="E198" s="133">
        <f>INDEX('9 день'!R:R,A198)</f>
        <v>200</v>
      </c>
      <c r="F198" s="133">
        <f>INDEX('9 день'!P:P,A198)</f>
        <v>0</v>
      </c>
      <c r="G198" s="133">
        <f>INDEX('9 день'!M:M,A198)</f>
        <v>0</v>
      </c>
      <c r="H198" s="133">
        <f>INDEX('9 день'!N:N,A198)</f>
        <v>0</v>
      </c>
      <c r="I198" s="133">
        <f>INDEX('9 день'!O:O,A198)</f>
        <v>0</v>
      </c>
      <c r="J198">
        <v>9</v>
      </c>
      <c r="K198" s="314"/>
    </row>
    <row r="199" spans="1:12" s="66" customFormat="1" ht="18.75" x14ac:dyDescent="0.3">
      <c r="A199" s="114"/>
      <c r="B199" s="295" t="s">
        <v>270</v>
      </c>
      <c r="C199" s="297"/>
      <c r="D199" s="135"/>
      <c r="E199" s="136"/>
      <c r="F199" s="136">
        <f>SUM(F191:F198)</f>
        <v>766.4283333333334</v>
      </c>
      <c r="G199" s="136">
        <f t="shared" ref="G199" si="29">SUM(G191:G198)</f>
        <v>32.228333333333332</v>
      </c>
      <c r="H199" s="136">
        <f t="shared" ref="H199" si="30">SUM(H191:H198)</f>
        <v>36.465000000000003</v>
      </c>
      <c r="I199" s="136">
        <f t="shared" ref="I199" si="31">SUM(I191:I198)</f>
        <v>77.34</v>
      </c>
      <c r="J199">
        <v>9</v>
      </c>
    </row>
    <row r="200" spans="1:12" s="69" customFormat="1" ht="18.75" x14ac:dyDescent="0.3">
      <c r="A200" s="70"/>
      <c r="B200" s="298" t="s">
        <v>271</v>
      </c>
      <c r="C200" s="299"/>
      <c r="D200" s="123"/>
      <c r="E200" s="124"/>
      <c r="F200" s="124">
        <f>F189+F199</f>
        <v>1418.8883333333333</v>
      </c>
      <c r="G200" s="124">
        <f t="shared" ref="G200:I200" si="32">G189+G199</f>
        <v>46.23833333333333</v>
      </c>
      <c r="H200" s="124">
        <f t="shared" si="32"/>
        <v>66.00500000000001</v>
      </c>
      <c r="I200" s="124">
        <f t="shared" si="32"/>
        <v>159.98000000000002</v>
      </c>
      <c r="J200">
        <v>9</v>
      </c>
    </row>
    <row r="201" spans="1:12" ht="18.75" x14ac:dyDescent="0.3">
      <c r="A201" s="73"/>
      <c r="B201" s="125" t="s">
        <v>268</v>
      </c>
      <c r="C201" s="126"/>
      <c r="D201" s="126"/>
      <c r="E201" s="126"/>
      <c r="F201" s="126"/>
      <c r="G201" s="126"/>
      <c r="H201" s="126"/>
      <c r="I201" s="126"/>
    </row>
    <row r="202" spans="1:12" ht="56.25" x14ac:dyDescent="0.3">
      <c r="A202" s="73"/>
      <c r="B202" s="131" t="s">
        <v>398</v>
      </c>
      <c r="C202" s="131" t="s">
        <v>242</v>
      </c>
      <c r="D202" s="300" t="s">
        <v>393</v>
      </c>
      <c r="E202" s="300"/>
      <c r="F202" s="129" t="s">
        <v>244</v>
      </c>
      <c r="G202" s="130" t="s">
        <v>245</v>
      </c>
      <c r="H202" s="130" t="s">
        <v>246</v>
      </c>
      <c r="I202" s="130" t="s">
        <v>247</v>
      </c>
      <c r="J202">
        <v>10</v>
      </c>
    </row>
    <row r="203" spans="1:12" ht="18.75" x14ac:dyDescent="0.3">
      <c r="A203" s="70"/>
      <c r="B203" s="286" t="s">
        <v>400</v>
      </c>
      <c r="C203" s="291"/>
      <c r="D203" s="291"/>
      <c r="E203" s="291"/>
      <c r="F203" s="291"/>
      <c r="G203" s="291"/>
      <c r="H203" s="291"/>
      <c r="I203" s="287"/>
      <c r="J203">
        <v>10</v>
      </c>
    </row>
    <row r="204" spans="1:12" ht="18.75" x14ac:dyDescent="0.3">
      <c r="A204" s="70">
        <v>5</v>
      </c>
      <c r="B204" s="132" t="str">
        <f>INDEX('10 день'!D:D,A204)</f>
        <v>Сб. Новосибирск 202088 54-20к-2020</v>
      </c>
      <c r="C204" s="132" t="s">
        <v>556</v>
      </c>
      <c r="D204" s="132" t="s">
        <v>531</v>
      </c>
      <c r="E204" s="133">
        <f>INDEX('10 день'!R:R,A204)</f>
        <v>200</v>
      </c>
      <c r="F204" s="133">
        <v>221.86</v>
      </c>
      <c r="G204" s="133">
        <v>6.57</v>
      </c>
      <c r="H204" s="133">
        <v>7.57</v>
      </c>
      <c r="I204" s="133">
        <v>31.86</v>
      </c>
      <c r="J204">
        <v>10</v>
      </c>
      <c r="K204" s="313">
        <f>SUM(E204:E209)</f>
        <v>606</v>
      </c>
    </row>
    <row r="205" spans="1:12" ht="18.75" x14ac:dyDescent="0.3">
      <c r="A205" s="70">
        <v>11</v>
      </c>
      <c r="B205" s="132" t="str">
        <f>INDEX('10 день'!D:D,A205)</f>
        <v>Сб. Новосибирск 2020** 54-2нг-2020</v>
      </c>
      <c r="C205" s="132" t="s">
        <v>557</v>
      </c>
      <c r="D205" s="132" t="s">
        <v>485</v>
      </c>
      <c r="E205" s="133">
        <f>INDEX('10 день'!R:R,A205)</f>
        <v>200</v>
      </c>
      <c r="F205" s="133">
        <v>53</v>
      </c>
      <c r="G205" s="133">
        <v>1.5</v>
      </c>
      <c r="H205" s="133">
        <v>1.4</v>
      </c>
      <c r="I205" s="133">
        <v>8.6</v>
      </c>
      <c r="J205">
        <v>10</v>
      </c>
      <c r="K205" s="314"/>
    </row>
    <row r="206" spans="1:12" ht="18.75" x14ac:dyDescent="0.3">
      <c r="A206" s="70">
        <v>18</v>
      </c>
      <c r="B206" s="132" t="str">
        <f>INDEX('10 день'!D:D,A206)</f>
        <v xml:space="preserve">сб. Новосибирск 2020** 54-1з-2020 </v>
      </c>
      <c r="C206" s="132" t="str">
        <f>INDEX('10 день'!C:C,A206)</f>
        <v>сыр в нарезке</v>
      </c>
      <c r="D206" s="132" t="s">
        <v>488</v>
      </c>
      <c r="E206" s="133">
        <f>INDEX('10 день'!R:R,A206)</f>
        <v>20</v>
      </c>
      <c r="F206" s="133">
        <v>145.44</v>
      </c>
      <c r="G206" s="133">
        <v>9.36</v>
      </c>
      <c r="H206" s="133">
        <v>12</v>
      </c>
      <c r="I206" s="133">
        <v>0</v>
      </c>
      <c r="J206">
        <v>10</v>
      </c>
      <c r="K206" s="314"/>
    </row>
    <row r="207" spans="1:12" ht="18.75" x14ac:dyDescent="0.3">
      <c r="A207" s="70">
        <v>19</v>
      </c>
      <c r="B207" s="132" t="str">
        <f>INDEX('10 день'!D:D,A207)</f>
        <v>пв</v>
      </c>
      <c r="C207" s="132" t="s">
        <v>525</v>
      </c>
      <c r="D207" s="132" t="s">
        <v>486</v>
      </c>
      <c r="E207" s="133">
        <f>INDEX('10 день'!R:R,A207)</f>
        <v>100</v>
      </c>
      <c r="F207" s="133">
        <f>INDEX('10 день'!P:P,A207)</f>
        <v>48.21</v>
      </c>
      <c r="G207" s="133">
        <f>INDEX('10 день'!M:M,A207)</f>
        <v>0.26</v>
      </c>
      <c r="H207" s="133">
        <f>INDEX('10 день'!N:N,A207)</f>
        <v>0.17</v>
      </c>
      <c r="I207" s="133">
        <f>INDEX('10 день'!O:O,A207)</f>
        <v>11.41</v>
      </c>
      <c r="J207">
        <v>10</v>
      </c>
      <c r="K207" s="314"/>
      <c r="L207" s="92">
        <v>500</v>
      </c>
    </row>
    <row r="208" spans="1:12" ht="18.75" x14ac:dyDescent="0.3">
      <c r="A208" s="70">
        <v>22</v>
      </c>
      <c r="B208" s="132" t="str">
        <f>INDEX('10 день'!D:D,A208)</f>
        <v>пв</v>
      </c>
      <c r="C208" s="132" t="str">
        <f>INDEX('10 день'!C:C,A208)</f>
        <v>хлеб ржаной</v>
      </c>
      <c r="D208" s="132" t="s">
        <v>521</v>
      </c>
      <c r="E208" s="133">
        <f>INDEX('2 день'!R:R,A208)</f>
        <v>36</v>
      </c>
      <c r="F208" s="119">
        <v>55.63</v>
      </c>
      <c r="G208" s="119">
        <v>1.94</v>
      </c>
      <c r="H208" s="119">
        <v>0.82</v>
      </c>
      <c r="I208" s="119">
        <v>10.130000000000001</v>
      </c>
      <c r="J208">
        <v>10</v>
      </c>
      <c r="K208" s="314"/>
    </row>
    <row r="209" spans="1:12" ht="18.75" x14ac:dyDescent="0.3">
      <c r="A209" s="70">
        <v>23</v>
      </c>
      <c r="B209" s="132" t="str">
        <f>INDEX('10 день'!D:D,A209)</f>
        <v>пв</v>
      </c>
      <c r="C209" s="132" t="str">
        <f>INDEX('10 день'!C:C,A209)</f>
        <v>хлеб 1с</v>
      </c>
      <c r="D209" s="132" t="s">
        <v>520</v>
      </c>
      <c r="E209" s="133">
        <f>INDEX('2 день'!R:R,A209)</f>
        <v>50</v>
      </c>
      <c r="F209" s="119">
        <v>104.58</v>
      </c>
      <c r="G209" s="119">
        <v>2.97</v>
      </c>
      <c r="H209" s="119">
        <v>2.34</v>
      </c>
      <c r="I209" s="119">
        <v>17.91</v>
      </c>
      <c r="J209">
        <v>10</v>
      </c>
      <c r="K209" s="314"/>
    </row>
    <row r="210" spans="1:12" s="66" customFormat="1" ht="18.75" x14ac:dyDescent="0.3">
      <c r="A210" s="71"/>
      <c r="B210" s="295" t="s">
        <v>269</v>
      </c>
      <c r="C210" s="297"/>
      <c r="D210" s="138"/>
      <c r="E210" s="139"/>
      <c r="F210" s="139">
        <f>SUM(F204:F209)</f>
        <v>628.72</v>
      </c>
      <c r="G210" s="139">
        <f>SUM(G204:G209)</f>
        <v>22.6</v>
      </c>
      <c r="H210" s="139">
        <f>SUM(H204:H209)</f>
        <v>24.3</v>
      </c>
      <c r="I210" s="139">
        <f>SUM(I204:I209)</f>
        <v>79.910000000000011</v>
      </c>
      <c r="J210">
        <v>10</v>
      </c>
    </row>
    <row r="211" spans="1:12" ht="18.75" x14ac:dyDescent="0.3">
      <c r="A211" s="70"/>
      <c r="B211" s="295" t="s">
        <v>402</v>
      </c>
      <c r="C211" s="296"/>
      <c r="D211" s="296"/>
      <c r="E211" s="296"/>
      <c r="F211" s="296"/>
      <c r="G211" s="296"/>
      <c r="H211" s="296"/>
      <c r="I211" s="297"/>
      <c r="J211">
        <v>10</v>
      </c>
    </row>
    <row r="212" spans="1:12" ht="18.75" x14ac:dyDescent="0.3">
      <c r="A212" s="70">
        <v>26</v>
      </c>
      <c r="B212" s="137" t="str">
        <f>INDEX('10 день'!D:D,A212)</f>
        <v>Сб. Москва 2004 Г.*№51</v>
      </c>
      <c r="C212" s="132" t="s">
        <v>529</v>
      </c>
      <c r="D212" s="132" t="s">
        <v>547</v>
      </c>
      <c r="E212" s="133">
        <f>INDEX('10 день'!R:R,A212)</f>
        <v>100</v>
      </c>
      <c r="F212" s="133">
        <f>INDEX('10 день'!P:P,A212)</f>
        <v>45.4</v>
      </c>
      <c r="G212" s="133">
        <f>INDEX('10 день'!M:M,A212)</f>
        <v>1.5</v>
      </c>
      <c r="H212" s="133">
        <f>INDEX('10 день'!N:N,A212)</f>
        <v>0.6</v>
      </c>
      <c r="I212" s="133">
        <f>INDEX('10 день'!O:O,A212)</f>
        <v>8.5</v>
      </c>
      <c r="J212">
        <v>10</v>
      </c>
      <c r="K212" s="313">
        <f>SUM(E212:E218)</f>
        <v>1250</v>
      </c>
    </row>
    <row r="213" spans="1:12" ht="18.75" x14ac:dyDescent="0.3">
      <c r="A213" s="70">
        <v>33</v>
      </c>
      <c r="B213" s="137" t="str">
        <f>INDEX('10 день'!D:D,A213)</f>
        <v xml:space="preserve">Сб. Новосибирск 2020 54-7с-2020 </v>
      </c>
      <c r="C213" s="132" t="str">
        <f>INDEX('10 день'!C:C,A213)</f>
        <v>суп картофельный с макаронным издеиями</v>
      </c>
      <c r="D213" s="132" t="s">
        <v>492</v>
      </c>
      <c r="E213" s="133">
        <f>INDEX('10 день'!R:R,A213)</f>
        <v>250</v>
      </c>
      <c r="F213" s="133">
        <f>INDEX('10 день'!P:P,A213)</f>
        <v>139.07499999999999</v>
      </c>
      <c r="G213" s="133">
        <f>INDEX('10 день'!M:M,A213)</f>
        <v>3.15</v>
      </c>
      <c r="H213" s="133">
        <f>INDEX('10 день'!N:N,A213)</f>
        <v>2.375</v>
      </c>
      <c r="I213" s="133">
        <f>INDEX('10 день'!O:O,A213)</f>
        <v>26.274999999999999</v>
      </c>
      <c r="J213">
        <v>10</v>
      </c>
      <c r="K213" s="314"/>
    </row>
    <row r="214" spans="1:12" ht="18.75" x14ac:dyDescent="0.3">
      <c r="A214" s="70">
        <v>43</v>
      </c>
      <c r="B214" s="137" t="str">
        <f>INDEX('10 день'!D:D,A214)</f>
        <v>Сб. Новосибирск 2020 54-12м-2020</v>
      </c>
      <c r="C214" s="132" t="str">
        <f>INDEX('10 день'!C:C,A214)</f>
        <v>плов с курицей</v>
      </c>
      <c r="D214" s="132" t="s">
        <v>492</v>
      </c>
      <c r="E214" s="133">
        <f>INDEX('10 день'!R:R,A214)</f>
        <v>250</v>
      </c>
      <c r="F214" s="133">
        <f>INDEX('10 день'!P:P,A214)</f>
        <v>398.875</v>
      </c>
      <c r="G214" s="133">
        <f>INDEX('10 день'!M:M,A214)</f>
        <v>34.125</v>
      </c>
      <c r="H214" s="133">
        <f>INDEX('10 день'!N:N,A214)</f>
        <v>9.875</v>
      </c>
      <c r="I214" s="133">
        <f>INDEX('10 день'!O:O,A214)</f>
        <v>43.375</v>
      </c>
      <c r="J214">
        <v>10</v>
      </c>
      <c r="K214" s="314"/>
    </row>
    <row r="215" spans="1:12" ht="18.75" x14ac:dyDescent="0.3">
      <c r="A215" s="70">
        <v>57</v>
      </c>
      <c r="B215" s="137" t="str">
        <f>INDEX('10 день'!D:D,A215)</f>
        <v>Сб. Новосибирск 2020 54-7 хн-2020</v>
      </c>
      <c r="C215" s="132" t="str">
        <f>INDEX('10 день'!C:C,A215)</f>
        <v>компот из смеси сухофруктов</v>
      </c>
      <c r="D215" s="132" t="s">
        <v>485</v>
      </c>
      <c r="E215" s="133">
        <f>INDEX('10 день'!R:R,A215)</f>
        <v>200</v>
      </c>
      <c r="F215" s="133">
        <f>INDEX('10 день'!P:P,A215)</f>
        <v>93.2</v>
      </c>
      <c r="G215" s="133">
        <f>INDEX('10 день'!M:M,A215)</f>
        <v>0.6</v>
      </c>
      <c r="H215" s="133">
        <f>INDEX('10 день'!N:N,A215)</f>
        <v>0</v>
      </c>
      <c r="I215" s="133">
        <f>INDEX('10 день'!O:O,A215)</f>
        <v>22.7</v>
      </c>
      <c r="J215">
        <v>10</v>
      </c>
      <c r="K215" s="314"/>
      <c r="L215" s="92">
        <v>700</v>
      </c>
    </row>
    <row r="216" spans="1:12" ht="18.75" x14ac:dyDescent="0.3">
      <c r="A216" s="70">
        <v>55</v>
      </c>
      <c r="B216" s="137" t="str">
        <f>INDEX('10 день'!D:D,A216)</f>
        <v>пв</v>
      </c>
      <c r="C216" s="132" t="str">
        <f>INDEX('10 день'!C:C,A216)</f>
        <v>хлеб ржаной</v>
      </c>
      <c r="D216" s="132" t="s">
        <v>521</v>
      </c>
      <c r="E216" s="133">
        <f>INDEX('2 день'!R:R,A216)</f>
        <v>50</v>
      </c>
      <c r="F216" s="119">
        <v>55.63</v>
      </c>
      <c r="G216" s="119">
        <v>1.94</v>
      </c>
      <c r="H216" s="119">
        <v>0.82</v>
      </c>
      <c r="I216" s="119">
        <v>10.130000000000001</v>
      </c>
      <c r="J216">
        <v>10</v>
      </c>
      <c r="K216" s="314"/>
    </row>
    <row r="217" spans="1:12" ht="18.75" x14ac:dyDescent="0.3">
      <c r="A217" s="70">
        <v>56</v>
      </c>
      <c r="B217" s="137" t="str">
        <f>INDEX('10 день'!D:D,A217)</f>
        <v>пв</v>
      </c>
      <c r="C217" s="132" t="str">
        <f>INDEX('10 день'!C:C,A217)</f>
        <v>хлеб 1с</v>
      </c>
      <c r="D217" s="132" t="s">
        <v>520</v>
      </c>
      <c r="E217" s="133">
        <f>INDEX('2 день'!R:R,A217)</f>
        <v>200</v>
      </c>
      <c r="F217" s="119">
        <v>104.58</v>
      </c>
      <c r="G217" s="119">
        <v>2.97</v>
      </c>
      <c r="H217" s="119">
        <v>2.34</v>
      </c>
      <c r="I217" s="119">
        <v>17.91</v>
      </c>
      <c r="J217">
        <v>10</v>
      </c>
      <c r="K217" s="314"/>
    </row>
    <row r="218" spans="1:12" ht="18.75" customHeight="1" x14ac:dyDescent="0.3">
      <c r="A218" s="70">
        <v>24</v>
      </c>
      <c r="B218" s="137" t="str">
        <f>INDEX('10 день'!D:D,A218)</f>
        <v>пв</v>
      </c>
      <c r="C218" s="132" t="str">
        <f>INDEX('10 день'!C:C,A218)</f>
        <v>вода питьевая</v>
      </c>
      <c r="D218" s="132" t="s">
        <v>485</v>
      </c>
      <c r="E218" s="133">
        <f>INDEX('10 день'!R:R,A218)</f>
        <v>200</v>
      </c>
      <c r="F218" s="133">
        <f>INDEX('10 день'!P:P,A218)</f>
        <v>0</v>
      </c>
      <c r="G218" s="133">
        <f>INDEX('10 день'!M:M,A218)</f>
        <v>0</v>
      </c>
      <c r="H218" s="133">
        <f>INDEX('10 день'!N:N,A218)</f>
        <v>0</v>
      </c>
      <c r="I218" s="133">
        <f>INDEX('10 день'!O:O,A218)</f>
        <v>0</v>
      </c>
      <c r="J218">
        <v>10</v>
      </c>
      <c r="K218" s="314"/>
    </row>
    <row r="219" spans="1:12" s="66" customFormat="1" ht="18.75" x14ac:dyDescent="0.3">
      <c r="A219" s="71"/>
      <c r="B219" s="295" t="s">
        <v>270</v>
      </c>
      <c r="C219" s="297"/>
      <c r="D219" s="135"/>
      <c r="E219" s="136"/>
      <c r="F219" s="136">
        <f>SUM(F212:F218)</f>
        <v>836.7600000000001</v>
      </c>
      <c r="G219" s="136">
        <f>SUM(G212:G218)</f>
        <v>44.284999999999997</v>
      </c>
      <c r="H219" s="136">
        <f>SUM(H212:H218)</f>
        <v>16.009999999999998</v>
      </c>
      <c r="I219" s="136">
        <f>SUM(I212:I218)</f>
        <v>128.89000000000001</v>
      </c>
      <c r="J219">
        <v>10</v>
      </c>
    </row>
    <row r="220" spans="1:12" s="69" customFormat="1" ht="18.75" x14ac:dyDescent="0.3">
      <c r="A220" s="70"/>
      <c r="B220" s="307" t="s">
        <v>271</v>
      </c>
      <c r="C220" s="307"/>
      <c r="D220" s="123"/>
      <c r="E220" s="124"/>
      <c r="F220" s="124">
        <f>F210+F219</f>
        <v>1465.48</v>
      </c>
      <c r="G220" s="124">
        <f>G210+G219</f>
        <v>66.884999999999991</v>
      </c>
      <c r="H220" s="124">
        <f>H210+H219</f>
        <v>40.31</v>
      </c>
      <c r="I220" s="124">
        <f>I210+I219</f>
        <v>208.8</v>
      </c>
      <c r="J220">
        <v>10</v>
      </c>
    </row>
    <row r="221" spans="1:12" ht="18.75" x14ac:dyDescent="0.3">
      <c r="B221" s="125" t="s">
        <v>371</v>
      </c>
      <c r="C221" s="126"/>
      <c r="D221" s="126"/>
      <c r="E221" s="126"/>
      <c r="F221" s="126"/>
      <c r="G221" s="126"/>
      <c r="H221" s="126"/>
      <c r="I221" s="126"/>
      <c r="J221">
        <v>1</v>
      </c>
    </row>
    <row r="222" spans="1:12" ht="56.25" x14ac:dyDescent="0.3">
      <c r="B222" s="131" t="s">
        <v>398</v>
      </c>
      <c r="C222" s="131" t="s">
        <v>242</v>
      </c>
      <c r="D222" s="300" t="s">
        <v>393</v>
      </c>
      <c r="E222" s="300"/>
      <c r="F222" s="129" t="s">
        <v>244</v>
      </c>
      <c r="G222" s="130" t="s">
        <v>245</v>
      </c>
      <c r="H222" s="130" t="s">
        <v>246</v>
      </c>
      <c r="I222" s="130" t="s">
        <v>247</v>
      </c>
      <c r="J222">
        <v>1</v>
      </c>
    </row>
    <row r="223" spans="1:12" ht="18.75" x14ac:dyDescent="0.3">
      <c r="B223" s="295" t="s">
        <v>400</v>
      </c>
      <c r="C223" s="296"/>
      <c r="D223" s="296"/>
      <c r="E223" s="296"/>
      <c r="F223" s="296"/>
      <c r="G223" s="296"/>
      <c r="H223" s="296"/>
      <c r="I223" s="297"/>
      <c r="J223">
        <v>11</v>
      </c>
    </row>
    <row r="224" spans="1:12" ht="18.75" x14ac:dyDescent="0.3">
      <c r="A224">
        <v>5</v>
      </c>
      <c r="B224" s="132" t="str">
        <f>INDEX('11 день'!D:D,A224)</f>
        <v>сб. Новосибирск 2020** 54-3г-2020</v>
      </c>
      <c r="C224" s="132" t="str">
        <f>INDEX('11 день'!C:C,A224)</f>
        <v>макароны отварные с сыром</v>
      </c>
      <c r="D224" s="132" t="s">
        <v>491</v>
      </c>
      <c r="E224" s="133">
        <f>INDEX('11 день'!R:R,A224)</f>
        <v>200</v>
      </c>
      <c r="F224" s="133">
        <f>INDEX('11 день'!P:P,A224)</f>
        <v>289.46666666666664</v>
      </c>
      <c r="G224" s="133">
        <f>INDEX('11 день'!M:M,A224)</f>
        <v>10.266666666666666</v>
      </c>
      <c r="H224" s="133">
        <f>INDEX('11 день'!N:N,A224)</f>
        <v>9.466666666666665</v>
      </c>
      <c r="I224" s="133">
        <f>INDEX('11 день'!O:O,A224)</f>
        <v>40.799999999999997</v>
      </c>
      <c r="J224">
        <v>11</v>
      </c>
    </row>
    <row r="225" spans="1:10" ht="18.75" x14ac:dyDescent="0.3">
      <c r="A225">
        <v>11</v>
      </c>
      <c r="B225" s="132" t="str">
        <f>INDEX('11 день'!D:D,A225)</f>
        <v xml:space="preserve">Сб. Новосибирск 2020** 54-6гн-2020  </v>
      </c>
      <c r="C225" s="132" t="s">
        <v>212</v>
      </c>
      <c r="D225" s="132" t="s">
        <v>491</v>
      </c>
      <c r="E225" s="133">
        <f>INDEX('11 день'!R:R,A225)</f>
        <v>200</v>
      </c>
      <c r="F225" s="133">
        <f>INDEX('11 день'!P:P,A225)</f>
        <v>70.666666666666657</v>
      </c>
      <c r="G225" s="133">
        <f>INDEX('11 день'!M:M,A225)</f>
        <v>2</v>
      </c>
      <c r="H225" s="133">
        <f>INDEX('11 день'!N:N,A225)</f>
        <v>1.8666666666666665</v>
      </c>
      <c r="I225" s="133">
        <f>INDEX('11 день'!O:O,A225)</f>
        <v>11.466666666666665</v>
      </c>
      <c r="J225">
        <v>111</v>
      </c>
    </row>
    <row r="226" spans="1:10" ht="18.75" x14ac:dyDescent="0.3">
      <c r="A226">
        <v>17</v>
      </c>
      <c r="B226" s="132" t="str">
        <f>INDEX('11 день'!D:D,A226)</f>
        <v>пв</v>
      </c>
      <c r="C226" s="132" t="s">
        <v>558</v>
      </c>
      <c r="D226" s="132" t="s">
        <v>490</v>
      </c>
      <c r="E226" s="133">
        <f>INDEX('11 день'!R:R,A226)</f>
        <v>30</v>
      </c>
      <c r="F226" s="133">
        <f>INDEX('11 день'!P:P,A226)</f>
        <v>53.01</v>
      </c>
      <c r="G226" s="133">
        <f>INDEX('11 день'!M:M,A226)</f>
        <v>0</v>
      </c>
      <c r="H226" s="133">
        <f>INDEX('11 день'!N:N,A226)</f>
        <v>5.85</v>
      </c>
      <c r="I226" s="133">
        <f>INDEX('11 день'!O:O,A226)</f>
        <v>0.09</v>
      </c>
      <c r="J226">
        <v>11</v>
      </c>
    </row>
    <row r="227" spans="1:10" ht="18.75" x14ac:dyDescent="0.3">
      <c r="A227">
        <v>19</v>
      </c>
      <c r="B227" s="132" t="str">
        <f>INDEX('11 день'!D:D,A227)</f>
        <v>апельсины</v>
      </c>
      <c r="C227" s="132" t="s">
        <v>496</v>
      </c>
      <c r="D227" s="132" t="s">
        <v>486</v>
      </c>
      <c r="E227" s="133">
        <f>INDEX('11 день'!R:R,A227)</f>
        <v>100</v>
      </c>
      <c r="F227" s="133">
        <f>INDEX('11 день'!P:P,A227)</f>
        <v>37.799999999999997</v>
      </c>
      <c r="G227" s="133">
        <f>INDEX('11 день'!M:M,A227)</f>
        <v>0.9</v>
      </c>
      <c r="H227" s="133">
        <f>INDEX('11 день'!N:N,A227)</f>
        <v>0.2</v>
      </c>
      <c r="I227" s="133">
        <f>INDEX('11 день'!O:O,A227)</f>
        <v>8.1</v>
      </c>
      <c r="J227">
        <v>11</v>
      </c>
    </row>
    <row r="228" spans="1:10" ht="18.75" x14ac:dyDescent="0.3">
      <c r="A228">
        <v>22</v>
      </c>
      <c r="B228" s="132" t="str">
        <f>INDEX('11 день'!D:D,A228)</f>
        <v>пв</v>
      </c>
      <c r="C228" s="132" t="str">
        <f>INDEX('11 день'!C:C,A228)</f>
        <v>хлеб ржаной</v>
      </c>
      <c r="D228" s="132" t="s">
        <v>521</v>
      </c>
      <c r="E228" s="133">
        <f>INDEX('2 день'!R:R,A228)</f>
        <v>36</v>
      </c>
      <c r="F228" s="119">
        <v>55.63</v>
      </c>
      <c r="G228" s="119">
        <v>1.94</v>
      </c>
      <c r="H228" s="119">
        <v>0.82</v>
      </c>
      <c r="I228" s="119">
        <v>10.130000000000001</v>
      </c>
      <c r="J228">
        <v>11</v>
      </c>
    </row>
    <row r="229" spans="1:10" ht="18.75" x14ac:dyDescent="0.3">
      <c r="A229">
        <v>23</v>
      </c>
      <c r="B229" s="132" t="str">
        <f>INDEX('11 день'!D:D,A229)</f>
        <v>пв</v>
      </c>
      <c r="C229" s="132" t="str">
        <f>INDEX('11 день'!C:C,A229)</f>
        <v>хлеб 1с</v>
      </c>
      <c r="D229" s="132" t="s">
        <v>520</v>
      </c>
      <c r="E229" s="133">
        <f>INDEX('2 день'!R:R,A229)</f>
        <v>50</v>
      </c>
      <c r="F229" s="119">
        <v>104.58</v>
      </c>
      <c r="G229" s="119">
        <v>2.97</v>
      </c>
      <c r="H229" s="119">
        <v>2.34</v>
      </c>
      <c r="I229" s="119">
        <v>17.91</v>
      </c>
      <c r="J229">
        <v>11</v>
      </c>
    </row>
    <row r="230" spans="1:10" ht="0.75" customHeight="1" x14ac:dyDescent="0.3">
      <c r="A230">
        <v>140</v>
      </c>
      <c r="B230" s="132">
        <f>INDEX('11 день'!D:D,A230)</f>
        <v>0</v>
      </c>
      <c r="C230" s="132">
        <f>INDEX('11 день'!C:C,A230)</f>
        <v>0</v>
      </c>
      <c r="D230" s="132"/>
      <c r="E230" s="133">
        <f>INDEX('11 день'!R:R,A230)</f>
        <v>0</v>
      </c>
      <c r="F230" s="133">
        <f>INDEX('11 день'!P:P,A230)</f>
        <v>0</v>
      </c>
      <c r="G230" s="133">
        <f>INDEX('11 день'!M:M,A230)</f>
        <v>0</v>
      </c>
      <c r="H230" s="133">
        <f>INDEX('11 день'!N:N,A230)</f>
        <v>0</v>
      </c>
      <c r="I230" s="133">
        <f>INDEX('11 день'!O:O,A230)</f>
        <v>0</v>
      </c>
      <c r="J230">
        <v>11</v>
      </c>
    </row>
    <row r="231" spans="1:10" ht="18.75" x14ac:dyDescent="0.3">
      <c r="B231" s="295" t="s">
        <v>269</v>
      </c>
      <c r="C231" s="297"/>
      <c r="D231" s="138"/>
      <c r="E231" s="139"/>
      <c r="F231" s="139">
        <f>SUM(F224:F230)</f>
        <v>611.15333333333331</v>
      </c>
      <c r="G231" s="139">
        <f t="shared" ref="G231:I231" si="33">SUM(G224:G230)</f>
        <v>18.076666666666664</v>
      </c>
      <c r="H231" s="139">
        <f t="shared" si="33"/>
        <v>20.543333333333329</v>
      </c>
      <c r="I231" s="139">
        <f t="shared" si="33"/>
        <v>88.49666666666667</v>
      </c>
      <c r="J231">
        <v>11</v>
      </c>
    </row>
    <row r="232" spans="1:10" ht="18.75" x14ac:dyDescent="0.3">
      <c r="B232" s="295" t="s">
        <v>399</v>
      </c>
      <c r="C232" s="296"/>
      <c r="D232" s="296"/>
      <c r="E232" s="296"/>
      <c r="F232" s="296"/>
      <c r="G232" s="296"/>
      <c r="H232" s="296"/>
      <c r="I232" s="297"/>
      <c r="J232">
        <v>11</v>
      </c>
    </row>
    <row r="233" spans="1:10" ht="18.75" x14ac:dyDescent="0.3">
      <c r="A233">
        <v>26</v>
      </c>
      <c r="B233" s="132" t="str">
        <f>INDEX('11 день'!D:D,A233)</f>
        <v>Сб. Новосиьирск 2020** 54-3з-2020</v>
      </c>
      <c r="C233" s="132" t="str">
        <f>INDEX('11 день'!C:C,A233)</f>
        <v>помидор в нарезке</v>
      </c>
      <c r="D233" s="132" t="s">
        <v>486</v>
      </c>
      <c r="E233" s="133">
        <f>INDEX('11 день'!R:R,A233)</f>
        <v>100</v>
      </c>
      <c r="F233" s="133">
        <f>INDEX('11 день'!P:P,A233)</f>
        <v>19.333333333333336</v>
      </c>
      <c r="G233" s="133">
        <f>INDEX('11 день'!M:M,A233)</f>
        <v>0.66666666666666674</v>
      </c>
      <c r="H233" s="133">
        <f>INDEX('11 день'!N:N,A233)</f>
        <v>0</v>
      </c>
      <c r="I233" s="133">
        <f>INDEX('11 день'!O:O,A233)</f>
        <v>4.166666666666667</v>
      </c>
      <c r="J233">
        <v>11</v>
      </c>
    </row>
    <row r="234" spans="1:10" ht="18.75" x14ac:dyDescent="0.3">
      <c r="A234">
        <v>32</v>
      </c>
      <c r="B234" s="132" t="str">
        <f>INDEX('11 день'!D:D,A234)</f>
        <v>Сб. Новосибирск 2020** 54-1с-2020</v>
      </c>
      <c r="C234" s="132" t="s">
        <v>559</v>
      </c>
      <c r="D234" s="132" t="s">
        <v>492</v>
      </c>
      <c r="E234" s="133">
        <f>INDEX('11 день'!R:R,A234)</f>
        <v>250</v>
      </c>
      <c r="F234" s="133">
        <f>INDEX('11 день'!P:P,A234)</f>
        <v>91.975000000000009</v>
      </c>
      <c r="G234" s="133">
        <f>INDEX('11 день'!M:M,A234)</f>
        <v>2.0750000000000002</v>
      </c>
      <c r="H234" s="133">
        <f>INDEX('11 день'!N:N,A234)</f>
        <v>6.0750000000000002</v>
      </c>
      <c r="I234" s="133">
        <f>INDEX('11 день'!O:O,A234)</f>
        <v>7.25</v>
      </c>
      <c r="J234">
        <v>11</v>
      </c>
    </row>
    <row r="235" spans="1:10" ht="18.75" x14ac:dyDescent="0.3">
      <c r="A235">
        <v>41</v>
      </c>
      <c r="B235" s="132" t="str">
        <f>INDEX('11 день'!D:D,A235)</f>
        <v>пв</v>
      </c>
      <c r="C235" s="132" t="str">
        <f>INDEX('11 день'!C:C,A235)</f>
        <v>котлета куриная пф</v>
      </c>
      <c r="D235" s="132" t="s">
        <v>486</v>
      </c>
      <c r="E235" s="133">
        <f>INDEX('11 день'!R:R,A235)</f>
        <v>100</v>
      </c>
      <c r="F235" s="133">
        <f>INDEX('11 день'!P:P,A235)</f>
        <v>274.75</v>
      </c>
      <c r="G235" s="133">
        <f>INDEX('11 день'!M:M,A235)</f>
        <v>5.3</v>
      </c>
      <c r="H235" s="133">
        <f>INDEX('11 день'!N:N,A235)</f>
        <v>22.75</v>
      </c>
      <c r="I235" s="133">
        <f>INDEX('11 день'!O:O,A235)</f>
        <v>12.2</v>
      </c>
      <c r="J235">
        <v>11</v>
      </c>
    </row>
    <row r="236" spans="1:10" ht="18.75" x14ac:dyDescent="0.3">
      <c r="A236">
        <v>45</v>
      </c>
      <c r="B236" s="132" t="str">
        <f>INDEX('11 день'!D:D,A236)</f>
        <v>Сб. Новосибирск 2020** 54-11г-2020</v>
      </c>
      <c r="C236" s="132" t="str">
        <f>INDEX('11 день'!C:C,A236)</f>
        <v>картофельное пюре</v>
      </c>
      <c r="D236" s="132" t="s">
        <v>485</v>
      </c>
      <c r="E236" s="133">
        <f>INDEX('11 день'!R:R,A236)</f>
        <v>200</v>
      </c>
      <c r="F236" s="133">
        <f>INDEX('11 день'!P:P,A236)</f>
        <v>210.79999999999998</v>
      </c>
      <c r="G236" s="133">
        <f>INDEX('11 день'!M:M,A236)</f>
        <v>4</v>
      </c>
      <c r="H236" s="133">
        <f>INDEX('11 день'!N:N,A236)</f>
        <v>7.6</v>
      </c>
      <c r="I236" s="133">
        <f>INDEX('11 день'!O:O,A236)</f>
        <v>31.599999999999998</v>
      </c>
      <c r="J236">
        <v>11</v>
      </c>
    </row>
    <row r="237" spans="1:10" ht="18.75" x14ac:dyDescent="0.3">
      <c r="A237">
        <v>51</v>
      </c>
      <c r="B237" s="132" t="str">
        <f>INDEX('11 день'!D:D,A237)</f>
        <v>ПВ</v>
      </c>
      <c r="C237" s="132" t="s">
        <v>560</v>
      </c>
      <c r="D237" s="132" t="s">
        <v>485</v>
      </c>
      <c r="E237" s="133">
        <f>INDEX('11 день'!R:R,A237)</f>
        <v>200</v>
      </c>
      <c r="F237" s="133">
        <f>INDEX('11 день'!P:P,A237)</f>
        <v>86.6</v>
      </c>
      <c r="G237" s="133">
        <f>INDEX('11 день'!M:M,A237)</f>
        <v>1</v>
      </c>
      <c r="H237" s="133">
        <f>INDEX('11 день'!N:N,A237)</f>
        <v>0.2</v>
      </c>
      <c r="I237" s="133">
        <f>INDEX('11 день'!O:O,A237)</f>
        <v>20.2</v>
      </c>
      <c r="J237">
        <v>11</v>
      </c>
    </row>
    <row r="238" spans="1:10" ht="18.75" x14ac:dyDescent="0.3">
      <c r="A238">
        <v>54</v>
      </c>
      <c r="B238" s="132" t="str">
        <f>INDEX('11 день'!D:D,A238)</f>
        <v>пв</v>
      </c>
      <c r="C238" s="132" t="str">
        <f>INDEX('11 день'!C:C,A238)</f>
        <v>хлеб ржаной</v>
      </c>
      <c r="D238" s="132" t="s">
        <v>521</v>
      </c>
      <c r="E238" s="133">
        <f>INDEX('2 день'!R:R,A238)</f>
        <v>36</v>
      </c>
      <c r="F238" s="119">
        <v>55.63</v>
      </c>
      <c r="G238" s="119">
        <v>1.94</v>
      </c>
      <c r="H238" s="119">
        <v>0.82</v>
      </c>
      <c r="I238" s="119">
        <v>10.130000000000001</v>
      </c>
      <c r="J238">
        <v>11</v>
      </c>
    </row>
    <row r="239" spans="1:10" ht="18.75" x14ac:dyDescent="0.3">
      <c r="A239">
        <v>55</v>
      </c>
      <c r="B239" s="132" t="str">
        <f>INDEX('11 день'!D:D,A239)</f>
        <v>пв</v>
      </c>
      <c r="C239" s="132" t="str">
        <f>INDEX('11 день'!C:C,A239)</f>
        <v>хлеб 1с</v>
      </c>
      <c r="D239" s="132" t="s">
        <v>520</v>
      </c>
      <c r="E239" s="133">
        <f>INDEX('2 день'!R:R,A239)</f>
        <v>50</v>
      </c>
      <c r="F239" s="119">
        <v>104.58</v>
      </c>
      <c r="G239" s="119">
        <v>2.97</v>
      </c>
      <c r="H239" s="119">
        <v>2.34</v>
      </c>
      <c r="I239" s="119">
        <v>17.91</v>
      </c>
      <c r="J239">
        <v>11</v>
      </c>
    </row>
    <row r="240" spans="1:10" ht="18.75" x14ac:dyDescent="0.3">
      <c r="A240">
        <v>24</v>
      </c>
      <c r="B240" s="132" t="str">
        <f>INDEX('11 день'!D:D,A240)</f>
        <v>пв</v>
      </c>
      <c r="C240" s="132" t="str">
        <f>INDEX('11 день'!C:C,A240)</f>
        <v>вода питьевая</v>
      </c>
      <c r="D240" s="132" t="s">
        <v>485</v>
      </c>
      <c r="E240" s="133">
        <f>INDEX('11 день'!R:R,A240)</f>
        <v>200</v>
      </c>
      <c r="F240" s="133">
        <f>INDEX('11 день'!P:P,A240)</f>
        <v>0</v>
      </c>
      <c r="G240" s="133">
        <f>INDEX('11 день'!M:M,A240)</f>
        <v>0</v>
      </c>
      <c r="H240" s="133">
        <f>INDEX('11 день'!N:N,A240)</f>
        <v>0</v>
      </c>
      <c r="I240" s="133">
        <f>INDEX('11 день'!O:O,A240)</f>
        <v>0</v>
      </c>
      <c r="J240">
        <v>11</v>
      </c>
    </row>
    <row r="241" spans="1:10" ht="0.75" customHeight="1" x14ac:dyDescent="0.3">
      <c r="A241">
        <v>140</v>
      </c>
      <c r="B241" s="132">
        <f>INDEX('11 день'!D:D,A241)</f>
        <v>0</v>
      </c>
      <c r="C241" s="132">
        <f>INDEX('11 день'!C:C,A241)</f>
        <v>0</v>
      </c>
      <c r="D241" s="132"/>
      <c r="E241" s="133">
        <f>INDEX('11 день'!R:R,A241)</f>
        <v>0</v>
      </c>
      <c r="F241" s="133">
        <f>INDEX('11 день'!P:P,A241)</f>
        <v>0</v>
      </c>
      <c r="G241" s="133">
        <f>INDEX('11 день'!M:M,A241)</f>
        <v>0</v>
      </c>
      <c r="H241" s="133">
        <f>INDEX('11 день'!N:N,A241)</f>
        <v>0</v>
      </c>
      <c r="I241" s="133">
        <f>INDEX('11 день'!O:O,A241)</f>
        <v>0</v>
      </c>
      <c r="J241">
        <v>11</v>
      </c>
    </row>
    <row r="242" spans="1:10" ht="18.75" x14ac:dyDescent="0.3">
      <c r="B242" s="295" t="s">
        <v>270</v>
      </c>
      <c r="C242" s="297"/>
      <c r="D242" s="135"/>
      <c r="E242" s="136"/>
      <c r="F242" s="136">
        <f>SUM(F233:F241)</f>
        <v>843.66833333333341</v>
      </c>
      <c r="G242" s="136">
        <f t="shared" ref="G242:I242" si="34">SUM(G233:G241)</f>
        <v>17.951666666666668</v>
      </c>
      <c r="H242" s="136">
        <f t="shared" si="34"/>
        <v>39.784999999999997</v>
      </c>
      <c r="I242" s="136">
        <f t="shared" si="34"/>
        <v>103.45666666666666</v>
      </c>
      <c r="J242">
        <v>11</v>
      </c>
    </row>
    <row r="243" spans="1:10" ht="18.75" x14ac:dyDescent="0.3">
      <c r="B243" s="307" t="s">
        <v>271</v>
      </c>
      <c r="C243" s="307"/>
      <c r="D243" s="123"/>
      <c r="E243" s="124"/>
      <c r="F243" s="124">
        <f>F231+F242</f>
        <v>1454.8216666666667</v>
      </c>
      <c r="G243" s="124">
        <f t="shared" ref="G243:I243" si="35">G231+G242</f>
        <v>36.028333333333336</v>
      </c>
      <c r="H243" s="124">
        <f t="shared" si="35"/>
        <v>60.328333333333326</v>
      </c>
      <c r="I243" s="124">
        <f t="shared" si="35"/>
        <v>191.95333333333332</v>
      </c>
      <c r="J243">
        <v>11</v>
      </c>
    </row>
    <row r="244" spans="1:10" ht="18.75" x14ac:dyDescent="0.3">
      <c r="B244" s="125" t="s">
        <v>372</v>
      </c>
      <c r="C244" s="126"/>
      <c r="D244" s="126"/>
      <c r="E244" s="126"/>
      <c r="F244" s="126"/>
      <c r="G244" s="126"/>
      <c r="H244" s="126"/>
      <c r="I244" s="126"/>
    </row>
    <row r="245" spans="1:10" ht="56.25" x14ac:dyDescent="0.3">
      <c r="B245" s="131" t="s">
        <v>398</v>
      </c>
      <c r="C245" s="131" t="s">
        <v>242</v>
      </c>
      <c r="D245" s="300" t="s">
        <v>393</v>
      </c>
      <c r="E245" s="300"/>
      <c r="F245" s="129" t="s">
        <v>244</v>
      </c>
      <c r="G245" s="130" t="s">
        <v>245</v>
      </c>
      <c r="H245" s="130" t="s">
        <v>246</v>
      </c>
      <c r="I245" s="130" t="s">
        <v>247</v>
      </c>
    </row>
    <row r="246" spans="1:10" ht="18.75" x14ac:dyDescent="0.3">
      <c r="B246" s="286" t="s">
        <v>403</v>
      </c>
      <c r="C246" s="291"/>
      <c r="D246" s="291"/>
      <c r="E246" s="291"/>
      <c r="F246" s="291"/>
      <c r="G246" s="291"/>
      <c r="H246" s="291"/>
      <c r="I246" s="287"/>
    </row>
    <row r="247" spans="1:10" ht="18.75" x14ac:dyDescent="0.3">
      <c r="A247">
        <v>5</v>
      </c>
      <c r="B247" s="132" t="str">
        <f>INDEX('12 день'!D:D,A247)</f>
        <v>Сб. Новосибирск 2020** 54-6к-2021*</v>
      </c>
      <c r="C247" s="132" t="str">
        <f>INDEX('12 день'!C:C,A247)</f>
        <v>каша вязкая молочная пшённая</v>
      </c>
      <c r="D247" s="132" t="s">
        <v>485</v>
      </c>
      <c r="E247" s="133">
        <f>INDEX('12 день'!R:R,A247)</f>
        <v>200</v>
      </c>
      <c r="F247" s="133">
        <f>INDEX('12 день'!P:P,A247)</f>
        <v>292.29999999999995</v>
      </c>
      <c r="G247" s="133">
        <f>INDEX('12 день'!M:M,A247)</f>
        <v>8.4</v>
      </c>
      <c r="H247" s="133">
        <f>INDEX('12 день'!N:N,A247)</f>
        <v>11.5</v>
      </c>
      <c r="I247" s="133">
        <f>INDEX('12 день'!O:O,A247)</f>
        <v>38.799999999999997</v>
      </c>
      <c r="J247">
        <v>12</v>
      </c>
    </row>
    <row r="248" spans="1:10" ht="18.75" x14ac:dyDescent="0.3">
      <c r="A248">
        <v>11</v>
      </c>
      <c r="B248" s="132" t="str">
        <f>INDEX('12 день'!D:D,A248)</f>
        <v xml:space="preserve">Сб. Новосибирск 2020** 54-9гн-2020  </v>
      </c>
      <c r="C248" s="132" t="s">
        <v>220</v>
      </c>
      <c r="D248" s="132" t="s">
        <v>485</v>
      </c>
      <c r="E248" s="133">
        <f>INDEX('12 день'!R:R,A248)</f>
        <v>200</v>
      </c>
      <c r="F248" s="133">
        <f>INDEX('12 день'!P:P,A248)</f>
        <v>91.1</v>
      </c>
      <c r="G248" s="133">
        <f>INDEX('12 день'!M:M,A248)</f>
        <v>3.8</v>
      </c>
      <c r="H248" s="133">
        <f>INDEX('12 день'!N:N,A248)</f>
        <v>3.5</v>
      </c>
      <c r="I248" s="133">
        <f>INDEX('12 день'!O:O,A248)</f>
        <v>11.1</v>
      </c>
      <c r="J248">
        <v>12</v>
      </c>
    </row>
    <row r="249" spans="1:10" ht="18.75" x14ac:dyDescent="0.3">
      <c r="A249">
        <v>17</v>
      </c>
      <c r="B249" s="132" t="str">
        <f>INDEX('12 день'!D:D,A249)</f>
        <v>Сб. Новосибирск 2020** 54-19з-2020</v>
      </c>
      <c r="C249" s="132" t="s">
        <v>558</v>
      </c>
      <c r="D249" s="132" t="s">
        <v>561</v>
      </c>
      <c r="E249" s="133">
        <f>INDEX('12 день'!R:R,A249)</f>
        <v>10</v>
      </c>
      <c r="F249" s="133">
        <v>123.12</v>
      </c>
      <c r="G249" s="133">
        <v>3.04</v>
      </c>
      <c r="H249" s="133">
        <v>2.2799999999999998</v>
      </c>
      <c r="I249" s="133">
        <v>22.61</v>
      </c>
      <c r="J249">
        <v>12</v>
      </c>
    </row>
    <row r="250" spans="1:10" ht="18.75" x14ac:dyDescent="0.3">
      <c r="A250">
        <v>18</v>
      </c>
      <c r="B250" s="132" t="str">
        <f>INDEX('12 день'!D:D,A250)</f>
        <v>пв</v>
      </c>
      <c r="C250" s="132" t="s">
        <v>537</v>
      </c>
      <c r="D250" s="132" t="s">
        <v>486</v>
      </c>
      <c r="E250" s="133">
        <f>INDEX('12 день'!R:R,A250)</f>
        <v>100</v>
      </c>
      <c r="F250" s="133">
        <v>68.900000000000006</v>
      </c>
      <c r="G250" s="133">
        <v>0.6</v>
      </c>
      <c r="H250" s="133">
        <v>0.5</v>
      </c>
      <c r="I250" s="133">
        <v>15.5</v>
      </c>
      <c r="J250">
        <v>12</v>
      </c>
    </row>
    <row r="251" spans="1:10" ht="18.75" x14ac:dyDescent="0.3">
      <c r="A251">
        <v>22</v>
      </c>
      <c r="B251" s="132" t="str">
        <f>INDEX('12 день'!D:D,A251)</f>
        <v>пв</v>
      </c>
      <c r="C251" s="132" t="str">
        <f>INDEX('12 день'!C:C,A251)</f>
        <v>хлеб ржаной</v>
      </c>
      <c r="D251" s="132" t="s">
        <v>521</v>
      </c>
      <c r="E251" s="133">
        <f>INDEX('2 день'!R:R,A251)</f>
        <v>36</v>
      </c>
      <c r="F251" s="119">
        <v>55.63</v>
      </c>
      <c r="G251" s="119">
        <v>1.94</v>
      </c>
      <c r="H251" s="119">
        <v>0.82</v>
      </c>
      <c r="I251" s="119">
        <v>10.130000000000001</v>
      </c>
      <c r="J251">
        <v>12</v>
      </c>
    </row>
    <row r="252" spans="1:10" ht="19.5" customHeight="1" x14ac:dyDescent="0.3">
      <c r="A252">
        <v>23</v>
      </c>
      <c r="B252" s="132" t="str">
        <f>INDEX('12 день'!D:D,A252)</f>
        <v>пв</v>
      </c>
      <c r="C252" s="132" t="str">
        <f>INDEX('12 день'!C:C,A252)</f>
        <v>хлеб 1с</v>
      </c>
      <c r="D252" s="132" t="s">
        <v>520</v>
      </c>
      <c r="E252" s="133">
        <f>INDEX('2 день'!R:R,A252)</f>
        <v>50</v>
      </c>
      <c r="F252" s="119">
        <v>104.58</v>
      </c>
      <c r="G252" s="119">
        <v>2.97</v>
      </c>
      <c r="H252" s="119">
        <v>2.34</v>
      </c>
      <c r="I252" s="119">
        <v>17.91</v>
      </c>
      <c r="J252">
        <v>12</v>
      </c>
    </row>
    <row r="253" spans="1:10" ht="18.75" x14ac:dyDescent="0.3">
      <c r="B253" s="295" t="s">
        <v>269</v>
      </c>
      <c r="C253" s="297"/>
      <c r="D253" s="138"/>
      <c r="E253" s="139"/>
      <c r="F253" s="139">
        <f>SUM(F247:F252)</f>
        <v>735.63</v>
      </c>
      <c r="G253" s="139">
        <f>SUM(G247:G252)</f>
        <v>20.749999999999996</v>
      </c>
      <c r="H253" s="139">
        <f>SUM(H247:H252)</f>
        <v>20.94</v>
      </c>
      <c r="I253" s="139">
        <f>SUM(I247:I252)</f>
        <v>116.04999999999998</v>
      </c>
      <c r="J253">
        <v>12</v>
      </c>
    </row>
    <row r="254" spans="1:10" ht="18.75" x14ac:dyDescent="0.3">
      <c r="B254" s="295" t="s">
        <v>399</v>
      </c>
      <c r="C254" s="296"/>
      <c r="D254" s="296"/>
      <c r="E254" s="296"/>
      <c r="F254" s="296"/>
      <c r="G254" s="296"/>
      <c r="H254" s="296"/>
      <c r="I254" s="297"/>
      <c r="J254">
        <v>12</v>
      </c>
    </row>
    <row r="255" spans="1:10" ht="18.75" x14ac:dyDescent="0.3">
      <c r="A255">
        <v>26</v>
      </c>
      <c r="B255" s="132" t="str">
        <f>INDEX('12 день'!D:D,A255)</f>
        <v>Сб. Новосибирск-2020** 54-5з-2020</v>
      </c>
      <c r="C255" s="132" t="str">
        <f>INDEX('12 день'!C:C,A255)</f>
        <v>салат из свежих помидоров и огурцов</v>
      </c>
      <c r="D255" s="132" t="s">
        <v>486</v>
      </c>
      <c r="E255" s="133">
        <f>INDEX('12 день'!R:R,A255)</f>
        <v>100</v>
      </c>
      <c r="F255" s="133">
        <f>INDEX('12 день'!P:P,A255)</f>
        <v>62.333333333333329</v>
      </c>
      <c r="G255" s="133">
        <f>INDEX('12 день'!M:M,A255)</f>
        <v>0.66666666666666674</v>
      </c>
      <c r="H255" s="133">
        <f>INDEX('12 день'!N:N,A255)</f>
        <v>5</v>
      </c>
      <c r="I255" s="133">
        <f>INDEX('12 день'!O:O,A255)</f>
        <v>3.666666666666667</v>
      </c>
      <c r="J255">
        <v>12</v>
      </c>
    </row>
    <row r="256" spans="1:10" ht="18.75" x14ac:dyDescent="0.3">
      <c r="A256">
        <v>32</v>
      </c>
      <c r="B256" s="132" t="str">
        <f>INDEX('12 день'!D:D,A256)</f>
        <v>Сб. Новосибирск 2020** 54-8с-2020</v>
      </c>
      <c r="C256" s="132" t="str">
        <f>INDEX('12 день'!C:C,A256)</f>
        <v>суп картофельный с горохом</v>
      </c>
      <c r="D256" s="132" t="s">
        <v>485</v>
      </c>
      <c r="E256" s="133">
        <f>INDEX('12 день'!R:R,A256)</f>
        <v>250</v>
      </c>
      <c r="F256" s="133">
        <f>INDEX('12 день'!P:P,A256)</f>
        <v>176.39999999999998</v>
      </c>
      <c r="G256" s="133">
        <f>INDEX('12 день'!M:M,A256)</f>
        <v>8.875</v>
      </c>
      <c r="H256" s="133">
        <f>INDEX('12 день'!N:N,A256)</f>
        <v>5.4</v>
      </c>
      <c r="I256" s="133">
        <f>INDEX('12 день'!O:O,A256)</f>
        <v>23.074999999999999</v>
      </c>
      <c r="J256">
        <v>12</v>
      </c>
    </row>
    <row r="257" spans="1:10" ht="18.75" x14ac:dyDescent="0.3">
      <c r="A257">
        <v>40</v>
      </c>
      <c r="B257" s="132" t="str">
        <f>INDEX('12 день'!D:D,A257)</f>
        <v>пв</v>
      </c>
      <c r="C257" s="132" t="s">
        <v>178</v>
      </c>
      <c r="D257" s="132" t="s">
        <v>486</v>
      </c>
      <c r="E257" s="133">
        <f>INDEX('12 день'!R:R,A257)</f>
        <v>100</v>
      </c>
      <c r="F257" s="133">
        <f>INDEX('12 день'!P:P,A257)</f>
        <v>129.93</v>
      </c>
      <c r="G257" s="133">
        <f>INDEX('12 день'!M:M,A257)</f>
        <v>8.02</v>
      </c>
      <c r="H257" s="133">
        <f>INDEX('12 день'!N:N,A257)</f>
        <v>7.05</v>
      </c>
      <c r="I257" s="133">
        <f>INDEX('12 день'!O:O,A257)</f>
        <v>8.6</v>
      </c>
      <c r="J257">
        <v>12</v>
      </c>
    </row>
    <row r="258" spans="1:10" ht="18.75" x14ac:dyDescent="0.3">
      <c r="A258">
        <v>44</v>
      </c>
      <c r="B258" s="132" t="str">
        <f>INDEX('12 день'!D:D,A258)</f>
        <v>Сб. Новосибирск 2020** 54-4г-2020</v>
      </c>
      <c r="C258" s="132" t="s">
        <v>287</v>
      </c>
      <c r="D258" s="132" t="s">
        <v>536</v>
      </c>
      <c r="E258" s="133">
        <f>INDEX('12 день'!R:R,A258)</f>
        <v>200</v>
      </c>
      <c r="F258" s="133">
        <v>112.74</v>
      </c>
      <c r="G258" s="133">
        <v>3.54</v>
      </c>
      <c r="H258" s="133">
        <v>5.58</v>
      </c>
      <c r="I258" s="133">
        <v>12.1</v>
      </c>
      <c r="J258">
        <v>12</v>
      </c>
    </row>
    <row r="259" spans="1:10" ht="18.75" x14ac:dyDescent="0.3">
      <c r="A259">
        <v>50</v>
      </c>
      <c r="B259" s="132" t="str">
        <f>INDEX('12 день'!D:D,A259)</f>
        <v>Сб. Новосибирск 2020** 54-3хн-2020</v>
      </c>
      <c r="C259" s="132" t="str">
        <f>INDEX('12 день'!C:C,A259)</f>
        <v>компот из чернослива</v>
      </c>
      <c r="D259" s="132" t="s">
        <v>485</v>
      </c>
      <c r="E259" s="133">
        <f>INDEX('12 день'!R:R,A259)</f>
        <v>200</v>
      </c>
      <c r="F259" s="133">
        <f>INDEX('12 день'!P:P,A259)</f>
        <v>107.8</v>
      </c>
      <c r="G259" s="133">
        <f>INDEX('12 день'!M:M,A259)</f>
        <v>0.8</v>
      </c>
      <c r="H259" s="133">
        <f>INDEX('12 день'!N:N,A259)</f>
        <v>0.2</v>
      </c>
      <c r="I259" s="133">
        <f>INDEX('12 день'!O:O,A259)</f>
        <v>25.7</v>
      </c>
      <c r="J259">
        <v>12</v>
      </c>
    </row>
    <row r="260" spans="1:10" ht="18.75" x14ac:dyDescent="0.3">
      <c r="A260">
        <v>53</v>
      </c>
      <c r="B260" s="132" t="str">
        <f>INDEX('12 день'!D:D,A260)</f>
        <v>пв</v>
      </c>
      <c r="C260" s="132" t="str">
        <f>INDEX('12 день'!C:C,A260)</f>
        <v>хлеб ржаной</v>
      </c>
      <c r="D260" s="132" t="s">
        <v>521</v>
      </c>
      <c r="E260" s="133">
        <f>INDEX('2 день'!R:R,A260)</f>
        <v>0</v>
      </c>
      <c r="F260" s="119">
        <v>55.63</v>
      </c>
      <c r="G260" s="119">
        <v>1.94</v>
      </c>
      <c r="H260" s="119">
        <v>0.82</v>
      </c>
      <c r="I260" s="119">
        <v>10.130000000000001</v>
      </c>
      <c r="J260">
        <v>12</v>
      </c>
    </row>
    <row r="261" spans="1:10" ht="18.75" x14ac:dyDescent="0.3">
      <c r="A261">
        <v>54</v>
      </c>
      <c r="B261" s="132" t="str">
        <f>INDEX('12 день'!D:D,A261)</f>
        <v>пв</v>
      </c>
      <c r="C261" s="132" t="str">
        <f>INDEX('12 день'!C:C,A261)</f>
        <v>хлеб 1с</v>
      </c>
      <c r="D261" s="132" t="s">
        <v>520</v>
      </c>
      <c r="E261" s="133">
        <f>INDEX('2 день'!R:R,A261)</f>
        <v>36</v>
      </c>
      <c r="F261" s="119">
        <v>104.58</v>
      </c>
      <c r="G261" s="119">
        <v>2.97</v>
      </c>
      <c r="H261" s="119">
        <v>2.34</v>
      </c>
      <c r="I261" s="119">
        <v>17.91</v>
      </c>
      <c r="J261">
        <v>12</v>
      </c>
    </row>
    <row r="262" spans="1:10" ht="18.75" x14ac:dyDescent="0.3">
      <c r="A262">
        <v>24</v>
      </c>
      <c r="B262" s="132" t="str">
        <f>INDEX('12 день'!D:D,A262)</f>
        <v>пв</v>
      </c>
      <c r="C262" s="132" t="str">
        <f>INDEX('12 день'!C:C,A262)</f>
        <v>вода питьевая</v>
      </c>
      <c r="D262" s="132" t="s">
        <v>485</v>
      </c>
      <c r="E262" s="133">
        <f>INDEX('12 день'!R:R,A262)</f>
        <v>200</v>
      </c>
      <c r="F262" s="133">
        <f>INDEX('12 день'!P:P,A262)</f>
        <v>0</v>
      </c>
      <c r="G262" s="133">
        <f>INDEX('12 день'!M:M,A262)</f>
        <v>0</v>
      </c>
      <c r="H262" s="133">
        <f>INDEX('12 день'!N:N,A262)</f>
        <v>0</v>
      </c>
      <c r="I262" s="133">
        <f>INDEX('12 день'!O:O,A262)</f>
        <v>0</v>
      </c>
      <c r="J262">
        <v>12</v>
      </c>
    </row>
    <row r="263" spans="1:10" ht="18.75" x14ac:dyDescent="0.3">
      <c r="B263" s="295" t="s">
        <v>270</v>
      </c>
      <c r="C263" s="297"/>
      <c r="D263" s="135"/>
      <c r="E263" s="136"/>
      <c r="F263" s="136">
        <f>SUM(F255:F262)</f>
        <v>749.4133333333333</v>
      </c>
      <c r="G263" s="136">
        <f t="shared" ref="G263:I263" si="36">SUM(G255:G262)</f>
        <v>26.811666666666667</v>
      </c>
      <c r="H263" s="136">
        <f t="shared" si="36"/>
        <v>26.39</v>
      </c>
      <c r="I263" s="136">
        <f t="shared" si="36"/>
        <v>101.18166666666666</v>
      </c>
      <c r="J263">
        <v>12</v>
      </c>
    </row>
    <row r="264" spans="1:10" ht="18.75" x14ac:dyDescent="0.3">
      <c r="B264" s="307" t="s">
        <v>271</v>
      </c>
      <c r="C264" s="307"/>
      <c r="D264" s="123"/>
      <c r="E264" s="124"/>
      <c r="F264" s="124">
        <f>F253+F263</f>
        <v>1485.0433333333333</v>
      </c>
      <c r="G264" s="124">
        <f t="shared" ref="G264:I264" si="37">G253+G263</f>
        <v>47.561666666666667</v>
      </c>
      <c r="H264" s="124">
        <f t="shared" si="37"/>
        <v>47.33</v>
      </c>
      <c r="I264" s="124">
        <f t="shared" si="37"/>
        <v>217.23166666666663</v>
      </c>
      <c r="J264">
        <v>12</v>
      </c>
    </row>
    <row r="265" spans="1:10" ht="18.75" x14ac:dyDescent="0.3">
      <c r="B265" s="125" t="s">
        <v>373</v>
      </c>
      <c r="C265" s="126"/>
      <c r="D265" s="126"/>
      <c r="E265" s="126"/>
      <c r="F265" s="126"/>
      <c r="G265" s="126"/>
      <c r="H265" s="126"/>
      <c r="I265" s="126"/>
      <c r="J265">
        <v>12</v>
      </c>
    </row>
    <row r="266" spans="1:10" ht="56.25" x14ac:dyDescent="0.3">
      <c r="B266" s="131" t="s">
        <v>398</v>
      </c>
      <c r="C266" s="131" t="s">
        <v>242</v>
      </c>
      <c r="D266" s="300" t="s">
        <v>393</v>
      </c>
      <c r="E266" s="300"/>
      <c r="F266" s="129" t="s">
        <v>244</v>
      </c>
      <c r="G266" s="130" t="s">
        <v>245</v>
      </c>
      <c r="H266" s="130" t="s">
        <v>246</v>
      </c>
      <c r="I266" s="130" t="s">
        <v>247</v>
      </c>
      <c r="J266">
        <v>13</v>
      </c>
    </row>
    <row r="267" spans="1:10" ht="18.75" x14ac:dyDescent="0.3">
      <c r="B267" s="286" t="s">
        <v>400</v>
      </c>
      <c r="C267" s="291"/>
      <c r="D267" s="291"/>
      <c r="E267" s="291"/>
      <c r="F267" s="291"/>
      <c r="G267" s="291"/>
      <c r="H267" s="291"/>
      <c r="I267" s="287"/>
      <c r="J267">
        <v>13</v>
      </c>
    </row>
    <row r="268" spans="1:10" ht="18.75" x14ac:dyDescent="0.3">
      <c r="A268">
        <v>5</v>
      </c>
      <c r="B268" s="132" t="str">
        <f>INDEX('13 день'!D:D,A268)</f>
        <v xml:space="preserve">Сб. Новосибирск 2020** 54-9к-2020 </v>
      </c>
      <c r="C268" s="132" t="str">
        <f>INDEX('13 день'!C:C,A268)</f>
        <v>каша вязкая молочная овсянная</v>
      </c>
      <c r="D268" s="132" t="s">
        <v>485</v>
      </c>
      <c r="E268" s="133">
        <f>INDEX('13 день'!R:R,A268)</f>
        <v>200</v>
      </c>
      <c r="F268" s="133">
        <f>INDEX('13 день'!P:P,A268)</f>
        <v>293.79999999999995</v>
      </c>
      <c r="G268" s="133">
        <f>INDEX('13 день'!M:M,A268)</f>
        <v>8.3000000000000007</v>
      </c>
      <c r="H268" s="133">
        <f>INDEX('13 день'!N:N,A268)</f>
        <v>12.6</v>
      </c>
      <c r="I268" s="133">
        <f>INDEX('13 день'!O:O,A268)</f>
        <v>36.799999999999997</v>
      </c>
      <c r="J268">
        <v>13</v>
      </c>
    </row>
    <row r="269" spans="1:10" ht="18.75" x14ac:dyDescent="0.3">
      <c r="A269">
        <v>11</v>
      </c>
      <c r="B269" s="132" t="str">
        <f>INDEX('13 день'!D:D,A269)</f>
        <v>Сб. Новосибирск 2021 54-7-гн-2020</v>
      </c>
      <c r="C269" s="132" t="s">
        <v>562</v>
      </c>
      <c r="D269" s="132" t="s">
        <v>485</v>
      </c>
      <c r="E269" s="133">
        <f>INDEX('13 день'!R:R,A269)</f>
        <v>200</v>
      </c>
      <c r="F269" s="133">
        <f>INDEX('13 день'!P:P,A269)</f>
        <v>106.69999999999999</v>
      </c>
      <c r="G269" s="133">
        <f>INDEX('13 день'!M:M,A269)</f>
        <v>4.5999999999999996</v>
      </c>
      <c r="H269" s="133">
        <f>INDEX('13 день'!N:N,A269)</f>
        <v>4.3</v>
      </c>
      <c r="I269" s="133">
        <f>INDEX('13 день'!O:O,A269)</f>
        <v>12.4</v>
      </c>
      <c r="J269">
        <v>13</v>
      </c>
    </row>
    <row r="270" spans="1:10" ht="18.75" x14ac:dyDescent="0.3">
      <c r="A270">
        <v>17</v>
      </c>
      <c r="B270" s="132" t="str">
        <f>INDEX('13 день'!D:D,A270)</f>
        <v xml:space="preserve">сб. Новосибирск 2021 54-1з-2021 </v>
      </c>
      <c r="C270" s="132" t="str">
        <f>INDEX('9 день'!C:C,A270)</f>
        <v>смасло сливочное порциями</v>
      </c>
      <c r="D270" s="132" t="s">
        <v>488</v>
      </c>
      <c r="E270" s="133">
        <f>INDEX('9 день'!R:R,A270)</f>
        <v>20</v>
      </c>
      <c r="F270" s="133">
        <f>INDEX('9 день'!P:P,A270)</f>
        <v>131.20000000000002</v>
      </c>
      <c r="G270" s="133">
        <f>INDEX('9 день'!M:M,A270)</f>
        <v>0.2</v>
      </c>
      <c r="H270" s="133">
        <f>INDEX('9 день'!N:N,A270)</f>
        <v>14.4</v>
      </c>
      <c r="I270" s="133">
        <f>INDEX('9 день'!O:O,A270)</f>
        <v>0.2</v>
      </c>
      <c r="J270">
        <v>13</v>
      </c>
    </row>
    <row r="271" spans="1:10" ht="18.75" x14ac:dyDescent="0.3">
      <c r="A271">
        <v>18</v>
      </c>
      <c r="B271" s="132" t="str">
        <f>INDEX('13 день'!D:D,A271)</f>
        <v>пв</v>
      </c>
      <c r="C271" s="132" t="str">
        <f>INDEX('13 день'!C:C,A271)</f>
        <v>фрукты свежие (яблоко)</v>
      </c>
      <c r="D271" s="132" t="s">
        <v>486</v>
      </c>
      <c r="E271" s="133">
        <f>INDEX('13 день'!R:R,A271)</f>
        <v>100</v>
      </c>
      <c r="F271" s="133">
        <f>INDEX('13 день'!P:P,A271)</f>
        <v>48.21</v>
      </c>
      <c r="G271" s="133">
        <f>INDEX('13 день'!M:M,A271)</f>
        <v>0.26</v>
      </c>
      <c r="H271" s="133">
        <f>INDEX('13 день'!N:N,A271)</f>
        <v>0.17</v>
      </c>
      <c r="I271" s="133">
        <f>INDEX('13 день'!O:O,A271)</f>
        <v>11.41</v>
      </c>
      <c r="J271">
        <v>13</v>
      </c>
    </row>
    <row r="272" spans="1:10" ht="18.75" x14ac:dyDescent="0.3">
      <c r="A272">
        <v>22</v>
      </c>
      <c r="B272" s="132" t="str">
        <f>INDEX('13 день'!D:D,A272)</f>
        <v>пв</v>
      </c>
      <c r="C272" s="132" t="str">
        <f>INDEX('13 день'!C:C,A272)</f>
        <v>хлеб ржаной</v>
      </c>
      <c r="D272" s="132" t="s">
        <v>521</v>
      </c>
      <c r="E272" s="133">
        <f>INDEX('2 день'!R:R,A272)</f>
        <v>36</v>
      </c>
      <c r="F272" s="119">
        <v>55.63</v>
      </c>
      <c r="G272" s="119">
        <v>1.94</v>
      </c>
      <c r="H272" s="119">
        <v>0.82</v>
      </c>
      <c r="I272" s="119">
        <v>10.130000000000001</v>
      </c>
      <c r="J272">
        <v>13</v>
      </c>
    </row>
    <row r="273" spans="1:10" ht="21.75" customHeight="1" x14ac:dyDescent="0.3">
      <c r="A273">
        <v>23</v>
      </c>
      <c r="B273" s="132" t="str">
        <f>INDEX('13 день'!D:D,A273)</f>
        <v>пв</v>
      </c>
      <c r="C273" s="132" t="str">
        <f>INDEX('13 день'!C:C,A273)</f>
        <v>хлеб 1с</v>
      </c>
      <c r="D273" s="132" t="s">
        <v>520</v>
      </c>
      <c r="E273" s="133">
        <f>INDEX('2 день'!R:R,A273)</f>
        <v>50</v>
      </c>
      <c r="F273" s="119">
        <v>104.58</v>
      </c>
      <c r="G273" s="119">
        <v>2.97</v>
      </c>
      <c r="H273" s="119">
        <v>2.34</v>
      </c>
      <c r="I273" s="119">
        <v>17.91</v>
      </c>
      <c r="J273">
        <v>13</v>
      </c>
    </row>
    <row r="274" spans="1:10" ht="18.75" x14ac:dyDescent="0.3">
      <c r="B274" s="295" t="s">
        <v>269</v>
      </c>
      <c r="C274" s="297"/>
      <c r="D274" s="138"/>
      <c r="E274" s="139"/>
      <c r="F274" s="139">
        <f>SUM(F268:F273)</f>
        <v>740.12</v>
      </c>
      <c r="G274" s="139">
        <f>SUM(G268:G273)</f>
        <v>18.27</v>
      </c>
      <c r="H274" s="139">
        <f>SUM(H268:H273)</f>
        <v>34.629999999999995</v>
      </c>
      <c r="I274" s="139">
        <f>SUM(I268:I273)</f>
        <v>88.85</v>
      </c>
      <c r="J274">
        <v>13</v>
      </c>
    </row>
    <row r="275" spans="1:10" ht="18.75" x14ac:dyDescent="0.3">
      <c r="B275" s="295" t="s">
        <v>399</v>
      </c>
      <c r="C275" s="296"/>
      <c r="D275" s="296"/>
      <c r="E275" s="296"/>
      <c r="F275" s="296"/>
      <c r="G275" s="296"/>
      <c r="H275" s="296"/>
      <c r="I275" s="297"/>
      <c r="J275">
        <v>13</v>
      </c>
    </row>
    <row r="276" spans="1:10" ht="18.75" x14ac:dyDescent="0.3">
      <c r="A276">
        <v>26</v>
      </c>
      <c r="B276" s="132" t="str">
        <f>INDEX('13 день'!D:D,A276)</f>
        <v>Сб. Новосибирск-2020 54-17з-2020</v>
      </c>
      <c r="C276" s="132" t="s">
        <v>313</v>
      </c>
      <c r="D276" s="132" t="s">
        <v>547</v>
      </c>
      <c r="E276" s="133">
        <f>INDEX('13 день'!R:R,A276)</f>
        <v>100</v>
      </c>
      <c r="F276" s="133">
        <v>55.62</v>
      </c>
      <c r="G276" s="133">
        <v>0.96</v>
      </c>
      <c r="H276" s="133">
        <v>3.78</v>
      </c>
      <c r="I276" s="133">
        <v>4.4400000000000004</v>
      </c>
      <c r="J276">
        <v>13</v>
      </c>
    </row>
    <row r="277" spans="1:10" ht="18.75" x14ac:dyDescent="0.3">
      <c r="A277">
        <v>32</v>
      </c>
      <c r="B277" s="132" t="str">
        <f>INDEX('13 день'!D:D,A277)</f>
        <v>Сб. Новосибирск 2020 54-2с-2020</v>
      </c>
      <c r="C277" s="132" t="str">
        <f>INDEX('13 день'!C:C,A277)</f>
        <v xml:space="preserve">борщ с капустой и картофелем со сметаной </v>
      </c>
      <c r="D277" s="132" t="s">
        <v>492</v>
      </c>
      <c r="E277" s="133">
        <f>INDEX('13 день'!R:R,A277)</f>
        <v>250</v>
      </c>
      <c r="F277" s="133">
        <f>INDEX('13 день'!P:P,A277)</f>
        <v>115.4</v>
      </c>
      <c r="G277" s="133">
        <f>INDEX('13 день'!M:M,A277)</f>
        <v>2.15</v>
      </c>
      <c r="H277" s="133">
        <f>INDEX('13 день'!N:N,A277)</f>
        <v>6.1</v>
      </c>
      <c r="I277" s="133">
        <f>INDEX('13 день'!O:O,A277)</f>
        <v>12.975</v>
      </c>
      <c r="J277">
        <v>13</v>
      </c>
    </row>
    <row r="278" spans="1:10" ht="18.75" x14ac:dyDescent="0.3">
      <c r="A278">
        <v>43</v>
      </c>
      <c r="B278" s="132" t="str">
        <f>INDEX('13 день'!D:D,A278)</f>
        <v>пв</v>
      </c>
      <c r="C278" s="132" t="s">
        <v>549</v>
      </c>
      <c r="D278" s="132" t="s">
        <v>486</v>
      </c>
      <c r="E278" s="133">
        <f>INDEX('13 день'!R:R,A278)</f>
        <v>100</v>
      </c>
      <c r="F278" s="133">
        <v>230.3</v>
      </c>
      <c r="G278" s="133">
        <v>13</v>
      </c>
      <c r="H278" s="133">
        <v>9.3000000000000007</v>
      </c>
      <c r="I278" s="133">
        <v>16.899999999999999</v>
      </c>
      <c r="J278">
        <v>13</v>
      </c>
    </row>
    <row r="279" spans="1:10" ht="18.75" x14ac:dyDescent="0.3">
      <c r="A279">
        <v>47</v>
      </c>
      <c r="B279" s="132" t="str">
        <f>INDEX('13 день'!D:D,A279)</f>
        <v>Сб. Новосибирск 2020 54-5г-2020</v>
      </c>
      <c r="C279" s="132" t="s">
        <v>526</v>
      </c>
      <c r="D279" s="132" t="s">
        <v>531</v>
      </c>
      <c r="E279" s="133">
        <f>INDEX('8 день'!R:R,A279)</f>
        <v>0</v>
      </c>
      <c r="F279" s="133">
        <v>198.8</v>
      </c>
      <c r="G279" s="133">
        <v>4.4000000000000004</v>
      </c>
      <c r="H279" s="133">
        <v>5.4</v>
      </c>
      <c r="I279" s="133">
        <v>30.9</v>
      </c>
      <c r="J279">
        <v>13</v>
      </c>
    </row>
    <row r="280" spans="1:10" ht="18.75" x14ac:dyDescent="0.3">
      <c r="A280">
        <v>53</v>
      </c>
      <c r="B280" s="132" t="str">
        <f>INDEX('13 день'!D:D,A280)</f>
        <v>сб. Москва 2004 г. № 720</v>
      </c>
      <c r="C280" s="132" t="s">
        <v>475</v>
      </c>
      <c r="D280" s="132" t="s">
        <v>485</v>
      </c>
      <c r="E280" s="133">
        <f>INDEX('13 день'!R:R,A280)</f>
        <v>200</v>
      </c>
      <c r="F280" s="133">
        <v>176.2</v>
      </c>
      <c r="G280" s="133">
        <v>1</v>
      </c>
      <c r="H280" s="133">
        <v>0.2</v>
      </c>
      <c r="I280" s="133">
        <v>12.6</v>
      </c>
      <c r="J280">
        <v>13</v>
      </c>
    </row>
    <row r="281" spans="1:10" ht="18.75" x14ac:dyDescent="0.3">
      <c r="A281">
        <v>56</v>
      </c>
      <c r="B281" s="132" t="str">
        <f>INDEX('13 день'!D:D,A281)</f>
        <v>пв</v>
      </c>
      <c r="C281" s="132" t="str">
        <f>INDEX('13 день'!C:C,A281)</f>
        <v>хлеб ржаной</v>
      </c>
      <c r="D281" s="132" t="s">
        <v>521</v>
      </c>
      <c r="E281" s="133">
        <f>INDEX('2 день'!R:R,A281)</f>
        <v>200</v>
      </c>
      <c r="F281" s="119">
        <v>55.63</v>
      </c>
      <c r="G281" s="119">
        <v>1.94</v>
      </c>
      <c r="H281" s="119">
        <v>0.82</v>
      </c>
      <c r="I281" s="119">
        <v>10.130000000000001</v>
      </c>
      <c r="J281">
        <v>13</v>
      </c>
    </row>
    <row r="282" spans="1:10" ht="18.75" x14ac:dyDescent="0.3">
      <c r="A282">
        <v>57</v>
      </c>
      <c r="B282" s="132" t="str">
        <f>INDEX('13 день'!D:D,A282)</f>
        <v>пв</v>
      </c>
      <c r="C282" s="132" t="str">
        <f>INDEX('13 день'!C:C,A282)</f>
        <v>хлеб 1с</v>
      </c>
      <c r="D282" s="132" t="s">
        <v>520</v>
      </c>
      <c r="E282" s="133">
        <f>INDEX('2 день'!R:R,A282)</f>
        <v>0</v>
      </c>
      <c r="F282" s="119">
        <v>104.58</v>
      </c>
      <c r="G282" s="119">
        <v>2.97</v>
      </c>
      <c r="H282" s="119">
        <v>2.34</v>
      </c>
      <c r="I282" s="119">
        <v>17.91</v>
      </c>
      <c r="J282">
        <v>13</v>
      </c>
    </row>
    <row r="283" spans="1:10" ht="18.75" x14ac:dyDescent="0.3">
      <c r="A283">
        <v>24</v>
      </c>
      <c r="B283" s="132" t="str">
        <f>INDEX('13 день'!D:D,A283)</f>
        <v>пв</v>
      </c>
      <c r="C283" s="132" t="str">
        <f>INDEX('13 день'!C:C,A283)</f>
        <v>вода питьевая</v>
      </c>
      <c r="D283" s="132" t="s">
        <v>485</v>
      </c>
      <c r="E283" s="133">
        <f>INDEX('13 день'!R:R,A283)</f>
        <v>200</v>
      </c>
      <c r="F283" s="133">
        <f>INDEX('13 день'!P:P,A283)</f>
        <v>0</v>
      </c>
      <c r="G283" s="133">
        <f>INDEX('13 день'!M:M,A283)</f>
        <v>0</v>
      </c>
      <c r="H283" s="133">
        <f>INDEX('13 день'!N:N,A283)</f>
        <v>0</v>
      </c>
      <c r="I283" s="133">
        <f>INDEX('13 день'!O:O,A283)</f>
        <v>0</v>
      </c>
      <c r="J283">
        <v>13</v>
      </c>
    </row>
    <row r="284" spans="1:10" ht="18.75" x14ac:dyDescent="0.3">
      <c r="B284" s="295" t="s">
        <v>270</v>
      </c>
      <c r="C284" s="297"/>
      <c r="D284" s="135"/>
      <c r="E284" s="136"/>
      <c r="F284" s="136">
        <f>SUM(F276:F283)</f>
        <v>936.5300000000002</v>
      </c>
      <c r="G284" s="136">
        <f t="shared" ref="G284:I284" si="38">SUM(G276:G283)</f>
        <v>26.419999999999998</v>
      </c>
      <c r="H284" s="136">
        <f t="shared" si="38"/>
        <v>27.939999999999998</v>
      </c>
      <c r="I284" s="136">
        <f t="shared" si="38"/>
        <v>105.85499999999999</v>
      </c>
      <c r="J284">
        <v>13</v>
      </c>
    </row>
    <row r="285" spans="1:10" ht="18.75" x14ac:dyDescent="0.3">
      <c r="B285" s="307" t="s">
        <v>271</v>
      </c>
      <c r="C285" s="307"/>
      <c r="D285" s="123"/>
      <c r="E285" s="124"/>
      <c r="F285" s="124">
        <f>F274+F284</f>
        <v>1676.65</v>
      </c>
      <c r="G285" s="124">
        <f t="shared" ref="G285:I285" si="39">G274+G284</f>
        <v>44.69</v>
      </c>
      <c r="H285" s="124">
        <f t="shared" si="39"/>
        <v>62.569999999999993</v>
      </c>
      <c r="I285" s="124">
        <f t="shared" si="39"/>
        <v>194.70499999999998</v>
      </c>
      <c r="J285">
        <v>13</v>
      </c>
    </row>
    <row r="286" spans="1:10" ht="18.75" x14ac:dyDescent="0.3">
      <c r="B286" s="125" t="s">
        <v>374</v>
      </c>
      <c r="C286" s="126"/>
      <c r="D286" s="126"/>
      <c r="E286" s="126"/>
      <c r="F286" s="126"/>
      <c r="G286" s="126"/>
      <c r="H286" s="126"/>
      <c r="I286" s="126"/>
    </row>
    <row r="287" spans="1:10" ht="56.25" x14ac:dyDescent="0.3">
      <c r="B287" s="131" t="s">
        <v>398</v>
      </c>
      <c r="C287" s="131" t="s">
        <v>242</v>
      </c>
      <c r="D287" s="300" t="s">
        <v>393</v>
      </c>
      <c r="E287" s="300"/>
      <c r="F287" s="129" t="s">
        <v>244</v>
      </c>
      <c r="G287" s="130" t="s">
        <v>245</v>
      </c>
      <c r="H287" s="130" t="s">
        <v>246</v>
      </c>
      <c r="I287" s="130" t="s">
        <v>247</v>
      </c>
      <c r="J287">
        <v>14</v>
      </c>
    </row>
    <row r="288" spans="1:10" ht="18.75" x14ac:dyDescent="0.3">
      <c r="B288" s="286" t="s">
        <v>400</v>
      </c>
      <c r="C288" s="291"/>
      <c r="D288" s="291"/>
      <c r="E288" s="291"/>
      <c r="F288" s="291"/>
      <c r="G288" s="291"/>
      <c r="H288" s="291"/>
      <c r="I288" s="287"/>
      <c r="J288">
        <v>14</v>
      </c>
    </row>
    <row r="289" spans="1:10" ht="18.75" x14ac:dyDescent="0.3">
      <c r="A289">
        <v>5</v>
      </c>
      <c r="B289" s="132" t="str">
        <f>INDEX('14 день'!D:D,A289)</f>
        <v>Сб. Новосибирск 2020** 54-6к-2021*</v>
      </c>
      <c r="C289" s="132" t="s">
        <v>563</v>
      </c>
      <c r="D289" s="132" t="s">
        <v>531</v>
      </c>
      <c r="E289" s="133">
        <f>INDEX('14 день'!R:R,A289)</f>
        <v>200</v>
      </c>
      <c r="F289" s="133">
        <v>226.43</v>
      </c>
      <c r="G289" s="133">
        <v>6.36</v>
      </c>
      <c r="H289" s="133">
        <v>7.57</v>
      </c>
      <c r="I289" s="133">
        <v>33.21</v>
      </c>
      <c r="J289">
        <v>14</v>
      </c>
    </row>
    <row r="290" spans="1:10" ht="18.75" x14ac:dyDescent="0.3">
      <c r="A290">
        <v>11</v>
      </c>
      <c r="B290" s="132" t="str">
        <f>INDEX('14 день'!D:D,A290)</f>
        <v>Сб. Москва 2004г.* №692</v>
      </c>
      <c r="C290" s="132" t="s">
        <v>212</v>
      </c>
      <c r="D290" s="132" t="s">
        <v>491</v>
      </c>
      <c r="E290" s="133">
        <f>INDEX('14 день'!R:R,A290)</f>
        <v>200</v>
      </c>
      <c r="F290" s="133">
        <v>81.99</v>
      </c>
      <c r="G290" s="133">
        <v>3.42</v>
      </c>
      <c r="H290" s="133">
        <v>3.15</v>
      </c>
      <c r="I290" s="133">
        <v>9.99</v>
      </c>
      <c r="J290">
        <v>14</v>
      </c>
    </row>
    <row r="291" spans="1:10" ht="18.75" x14ac:dyDescent="0.3">
      <c r="A291">
        <v>17</v>
      </c>
      <c r="B291" s="132" t="str">
        <f>INDEX('14 день'!D:D,A291)</f>
        <v>пв</v>
      </c>
      <c r="C291" s="132" t="s">
        <v>279</v>
      </c>
      <c r="D291" s="132" t="s">
        <v>490</v>
      </c>
      <c r="E291" s="133">
        <f>INDEX('7 день'!R:R,A291)</f>
        <v>0</v>
      </c>
      <c r="F291" s="133">
        <v>109.08</v>
      </c>
      <c r="G291" s="133">
        <v>7.02</v>
      </c>
      <c r="H291" s="133">
        <v>9</v>
      </c>
      <c r="I291" s="133">
        <v>0</v>
      </c>
      <c r="J291">
        <v>14</v>
      </c>
    </row>
    <row r="292" spans="1:10" ht="18.75" x14ac:dyDescent="0.3">
      <c r="A292">
        <v>19</v>
      </c>
      <c r="B292" s="132" t="str">
        <f>INDEX('14 день'!D:D,A292)</f>
        <v>пв</v>
      </c>
      <c r="C292" s="132" t="str">
        <f>INDEX('14 день'!C:C,A292)</f>
        <v>фрукт свежий (апельсин)</v>
      </c>
      <c r="D292" s="132" t="s">
        <v>486</v>
      </c>
      <c r="E292" s="133">
        <f>INDEX('14 день'!R:R,A292)</f>
        <v>100</v>
      </c>
      <c r="F292" s="133">
        <f>INDEX('14 день'!P:P,A292)</f>
        <v>37.799999999999997</v>
      </c>
      <c r="G292" s="133">
        <f>INDEX('14 день'!M:M,A292)</f>
        <v>0.9</v>
      </c>
      <c r="H292" s="133">
        <f>INDEX('14 день'!N:N,A292)</f>
        <v>0.2</v>
      </c>
      <c r="I292" s="133">
        <f>INDEX('14 день'!O:O,A292)</f>
        <v>8.1</v>
      </c>
      <c r="J292">
        <v>14</v>
      </c>
    </row>
    <row r="293" spans="1:10" ht="18.75" x14ac:dyDescent="0.3">
      <c r="A293">
        <v>22</v>
      </c>
      <c r="B293" s="132" t="str">
        <f>INDEX('14 день'!D:D,A293)</f>
        <v>пв</v>
      </c>
      <c r="C293" s="132" t="str">
        <f>INDEX('14 день'!C:C,A293)</f>
        <v>хлеб ржаной</v>
      </c>
      <c r="D293" s="132" t="s">
        <v>521</v>
      </c>
      <c r="E293" s="133">
        <f>INDEX('2 день'!R:R,A293)</f>
        <v>36</v>
      </c>
      <c r="F293" s="119">
        <v>55.63</v>
      </c>
      <c r="G293" s="119">
        <v>1.94</v>
      </c>
      <c r="H293" s="119">
        <v>0.82</v>
      </c>
      <c r="I293" s="119">
        <v>10.130000000000001</v>
      </c>
      <c r="J293">
        <v>14</v>
      </c>
    </row>
    <row r="294" spans="1:10" ht="18.75" x14ac:dyDescent="0.3">
      <c r="A294">
        <v>23</v>
      </c>
      <c r="B294" s="132" t="str">
        <f>INDEX('14 день'!D:D,A294)</f>
        <v>пв</v>
      </c>
      <c r="C294" s="132" t="str">
        <f>INDEX('14 день'!C:C,A294)</f>
        <v>хлеб 1с</v>
      </c>
      <c r="D294" s="132" t="s">
        <v>520</v>
      </c>
      <c r="E294" s="133">
        <f>INDEX('2 день'!R:R,A294)</f>
        <v>50</v>
      </c>
      <c r="F294" s="119">
        <v>104.58</v>
      </c>
      <c r="G294" s="119">
        <v>2.97</v>
      </c>
      <c r="H294" s="119">
        <v>2.34</v>
      </c>
      <c r="I294" s="119">
        <v>17.91</v>
      </c>
      <c r="J294">
        <v>14</v>
      </c>
    </row>
    <row r="295" spans="1:10" ht="18.75" x14ac:dyDescent="0.3">
      <c r="B295" s="295" t="s">
        <v>269</v>
      </c>
      <c r="C295" s="297"/>
      <c r="D295" s="138"/>
      <c r="E295" s="139"/>
      <c r="F295" s="139">
        <f>SUM(F289:F294)</f>
        <v>615.51</v>
      </c>
      <c r="G295" s="139">
        <f>SUM(G289:G294)</f>
        <v>22.61</v>
      </c>
      <c r="H295" s="139">
        <f>SUM(H289:H294)</f>
        <v>23.08</v>
      </c>
      <c r="I295" s="139">
        <f>SUM(I289:I294)</f>
        <v>79.34</v>
      </c>
      <c r="J295">
        <v>14</v>
      </c>
    </row>
    <row r="296" spans="1:10" ht="18.75" x14ac:dyDescent="0.3">
      <c r="B296" s="295" t="s">
        <v>399</v>
      </c>
      <c r="C296" s="296"/>
      <c r="D296" s="296"/>
      <c r="E296" s="296"/>
      <c r="F296" s="296"/>
      <c r="G296" s="296"/>
      <c r="H296" s="296"/>
      <c r="I296" s="297"/>
      <c r="J296">
        <v>14</v>
      </c>
    </row>
    <row r="297" spans="1:10" ht="18.75" x14ac:dyDescent="0.3">
      <c r="A297">
        <v>26</v>
      </c>
      <c r="B297" s="132" t="str">
        <f>INDEX('14 день'!D:D,A297)</f>
        <v>Сб. Новосибирск 2020** 54-12з-2020</v>
      </c>
      <c r="C297" s="132" t="s">
        <v>564</v>
      </c>
      <c r="D297" s="132" t="s">
        <v>547</v>
      </c>
      <c r="E297" s="133">
        <f>INDEX('14 день'!R:R,A297)</f>
        <v>100</v>
      </c>
      <c r="F297" s="133">
        <v>45.9</v>
      </c>
      <c r="G297" s="133">
        <v>0.8</v>
      </c>
      <c r="H297" s="133">
        <v>2.7</v>
      </c>
      <c r="I297" s="133">
        <v>4.5999999999999996</v>
      </c>
      <c r="J297">
        <v>14</v>
      </c>
    </row>
    <row r="298" spans="1:10" ht="18.75" x14ac:dyDescent="0.3">
      <c r="A298">
        <v>32</v>
      </c>
      <c r="B298" s="132" t="str">
        <f>INDEX('14 день'!D:D,A298)</f>
        <v>Сб. Новосибирск 2020** 54-11с-2020</v>
      </c>
      <c r="C298" s="132" t="s">
        <v>565</v>
      </c>
      <c r="D298" s="132" t="s">
        <v>485</v>
      </c>
      <c r="E298" s="133">
        <f>INDEX('14 день'!R:R,A298)</f>
        <v>230</v>
      </c>
      <c r="F298" s="133">
        <v>113.24</v>
      </c>
      <c r="G298" s="133">
        <v>1.96</v>
      </c>
      <c r="H298" s="133">
        <v>4.92</v>
      </c>
      <c r="I298" s="133">
        <v>15.28</v>
      </c>
      <c r="J298">
        <v>14</v>
      </c>
    </row>
    <row r="299" spans="1:10" ht="18.75" x14ac:dyDescent="0.3">
      <c r="A299">
        <v>40</v>
      </c>
      <c r="B299" s="132" t="str">
        <f>INDEX('14 день'!D:D,A299)</f>
        <v>пв</v>
      </c>
      <c r="C299" s="132" t="s">
        <v>549</v>
      </c>
      <c r="D299" s="132" t="s">
        <v>486</v>
      </c>
      <c r="E299" s="133">
        <f>INDEX('14 день'!R:R,A299)</f>
        <v>100</v>
      </c>
      <c r="F299" s="133">
        <v>191.2</v>
      </c>
      <c r="G299" s="133">
        <v>12</v>
      </c>
      <c r="H299" s="133">
        <v>12</v>
      </c>
      <c r="I299" s="133">
        <v>14.8</v>
      </c>
      <c r="J299">
        <v>14</v>
      </c>
    </row>
    <row r="300" spans="1:10" ht="18.75" x14ac:dyDescent="0.3">
      <c r="A300">
        <v>44</v>
      </c>
      <c r="B300" s="132" t="str">
        <f>INDEX('14 день'!D:D,A300)</f>
        <v>Сб. Новосибирск 2020** 54-2г-2020</v>
      </c>
      <c r="C300" s="132" t="str">
        <f>INDEX('14 день'!C:C,A300)</f>
        <v>макароны отварные с овощами</v>
      </c>
      <c r="D300" s="132" t="s">
        <v>485</v>
      </c>
      <c r="E300" s="133">
        <f>INDEX('14 день'!R:R,A300)</f>
        <v>200</v>
      </c>
      <c r="F300" s="133">
        <v>138.83000000000001</v>
      </c>
      <c r="G300" s="133">
        <v>3.68</v>
      </c>
      <c r="H300" s="133">
        <v>11</v>
      </c>
      <c r="I300" s="133">
        <v>4.3899999999999997</v>
      </c>
      <c r="J300">
        <v>14</v>
      </c>
    </row>
    <row r="301" spans="1:10" ht="18.75" x14ac:dyDescent="0.3">
      <c r="A301">
        <v>52</v>
      </c>
      <c r="B301" s="132" t="str">
        <f>INDEX('14 день'!D:D,A301)</f>
        <v>Сб. Новосибирск 2020** 54-7 хн-2020</v>
      </c>
      <c r="C301" s="132" t="s">
        <v>540</v>
      </c>
      <c r="D301" s="132" t="s">
        <v>485</v>
      </c>
      <c r="E301" s="133">
        <f>INDEX('14 день'!R:R,A301)</f>
        <v>200</v>
      </c>
      <c r="F301" s="133">
        <v>53</v>
      </c>
      <c r="G301" s="133">
        <v>1.5</v>
      </c>
      <c r="H301" s="133">
        <v>1.4</v>
      </c>
      <c r="I301" s="133">
        <v>8.6</v>
      </c>
      <c r="J301">
        <v>14</v>
      </c>
    </row>
    <row r="302" spans="1:10" ht="18.75" x14ac:dyDescent="0.3">
      <c r="A302">
        <v>55</v>
      </c>
      <c r="B302" s="132" t="str">
        <f>INDEX('14 день'!D:D,A302)</f>
        <v>пв</v>
      </c>
      <c r="C302" s="132" t="str">
        <f>INDEX('14 день'!C:C,A302)</f>
        <v>хлеб ржаной</v>
      </c>
      <c r="D302" s="132" t="s">
        <v>521</v>
      </c>
      <c r="E302" s="133">
        <f>INDEX('2 день'!R:R,A302)</f>
        <v>50</v>
      </c>
      <c r="F302" s="119">
        <v>55.63</v>
      </c>
      <c r="G302" s="119">
        <v>1.94</v>
      </c>
      <c r="H302" s="119">
        <v>0.82</v>
      </c>
      <c r="I302" s="119">
        <v>10.130000000000001</v>
      </c>
      <c r="J302">
        <v>14</v>
      </c>
    </row>
    <row r="303" spans="1:10" ht="18.75" x14ac:dyDescent="0.3">
      <c r="A303">
        <v>56</v>
      </c>
      <c r="B303" s="132" t="str">
        <f>INDEX('14 день'!D:D,A303)</f>
        <v>пв</v>
      </c>
      <c r="C303" s="132" t="str">
        <f>INDEX('14 день'!C:C,A303)</f>
        <v>хлеб 1с</v>
      </c>
      <c r="D303" s="132" t="s">
        <v>520</v>
      </c>
      <c r="E303" s="133">
        <f>INDEX('2 день'!R:R,A303)</f>
        <v>200</v>
      </c>
      <c r="F303" s="119">
        <v>104.58</v>
      </c>
      <c r="G303" s="119">
        <v>2.97</v>
      </c>
      <c r="H303" s="119">
        <v>2.34</v>
      </c>
      <c r="I303" s="119">
        <v>17.91</v>
      </c>
      <c r="J303">
        <v>14</v>
      </c>
    </row>
    <row r="304" spans="1:10" ht="18.75" x14ac:dyDescent="0.3">
      <c r="A304">
        <v>24</v>
      </c>
      <c r="B304" s="132" t="str">
        <f>INDEX('14 день'!D:D,A304)</f>
        <v>пв</v>
      </c>
      <c r="C304" s="132" t="str">
        <f>INDEX('14 день'!C:C,A304)</f>
        <v>вода питьевая</v>
      </c>
      <c r="D304" s="132" t="s">
        <v>485</v>
      </c>
      <c r="E304" s="133">
        <f>INDEX('14 день'!R:R,A304)</f>
        <v>200</v>
      </c>
      <c r="F304" s="133">
        <f>INDEX('14 день'!P:P,A304)</f>
        <v>0</v>
      </c>
      <c r="G304" s="133">
        <f>INDEX('14 день'!M:M,A304)</f>
        <v>0</v>
      </c>
      <c r="H304" s="133">
        <f>INDEX('14 день'!N:N,A304)</f>
        <v>0</v>
      </c>
      <c r="I304" s="133">
        <f>INDEX('14 день'!O:O,A304)</f>
        <v>0</v>
      </c>
      <c r="J304">
        <v>14</v>
      </c>
    </row>
    <row r="305" spans="1:10" ht="18.75" x14ac:dyDescent="0.3">
      <c r="B305" s="295" t="s">
        <v>270</v>
      </c>
      <c r="C305" s="297"/>
      <c r="D305" s="135"/>
      <c r="E305" s="136"/>
      <c r="F305" s="136">
        <f>SUM(F297:F304)</f>
        <v>702.38</v>
      </c>
      <c r="G305" s="136">
        <f t="shared" ref="G305:I305" si="40">SUM(G297:G304)</f>
        <v>24.85</v>
      </c>
      <c r="H305" s="136">
        <f t="shared" si="40"/>
        <v>35.180000000000007</v>
      </c>
      <c r="I305" s="136">
        <f t="shared" si="40"/>
        <v>75.710000000000008</v>
      </c>
      <c r="J305">
        <v>14</v>
      </c>
    </row>
    <row r="306" spans="1:10" ht="18.75" x14ac:dyDescent="0.3">
      <c r="B306" s="307" t="s">
        <v>271</v>
      </c>
      <c r="C306" s="307"/>
      <c r="D306" s="123"/>
      <c r="E306" s="124"/>
      <c r="F306" s="124">
        <f>F295+F305</f>
        <v>1317.8899999999999</v>
      </c>
      <c r="G306" s="124">
        <f t="shared" ref="G306:I306" si="41">G295+G305</f>
        <v>47.46</v>
      </c>
      <c r="H306" s="124">
        <f t="shared" si="41"/>
        <v>58.260000000000005</v>
      </c>
      <c r="I306" s="124">
        <f t="shared" si="41"/>
        <v>155.05000000000001</v>
      </c>
      <c r="J306">
        <v>14</v>
      </c>
    </row>
    <row r="307" spans="1:10" ht="18.75" x14ac:dyDescent="0.3">
      <c r="B307" s="125" t="s">
        <v>375</v>
      </c>
      <c r="C307" s="126"/>
      <c r="D307" s="126"/>
      <c r="E307" s="126"/>
      <c r="F307" s="126"/>
      <c r="G307" s="126"/>
      <c r="H307" s="126"/>
      <c r="I307" s="126"/>
    </row>
    <row r="308" spans="1:10" ht="63.75" customHeight="1" x14ac:dyDescent="0.3">
      <c r="B308" s="131" t="s">
        <v>398</v>
      </c>
      <c r="C308" s="131" t="s">
        <v>242</v>
      </c>
      <c r="D308" s="300" t="s">
        <v>393</v>
      </c>
      <c r="E308" s="300"/>
      <c r="F308" s="129" t="s">
        <v>244</v>
      </c>
      <c r="G308" s="130" t="s">
        <v>245</v>
      </c>
      <c r="H308" s="130" t="s">
        <v>246</v>
      </c>
      <c r="I308" s="130" t="s">
        <v>247</v>
      </c>
    </row>
    <row r="309" spans="1:10" ht="18.75" x14ac:dyDescent="0.3">
      <c r="B309" s="295" t="s">
        <v>403</v>
      </c>
      <c r="C309" s="296"/>
      <c r="D309" s="296"/>
      <c r="E309" s="296"/>
      <c r="F309" s="296"/>
      <c r="G309" s="296"/>
      <c r="H309" s="296"/>
      <c r="I309" s="297"/>
    </row>
    <row r="310" spans="1:10" ht="18.75" x14ac:dyDescent="0.3">
      <c r="A310">
        <v>5</v>
      </c>
      <c r="B310" s="132" t="str">
        <f>INDEX('15 день'!D:D,A310)</f>
        <v>Сб. Новосибирск 2020** 54-17к-2020</v>
      </c>
      <c r="C310" s="132" t="str">
        <f>INDEX('15 день'!C:C,A310)</f>
        <v>суп молочный с гречневой крупой</v>
      </c>
      <c r="D310" s="132" t="s">
        <v>491</v>
      </c>
      <c r="E310" s="133">
        <f>INDEX('15 день'!R:R,A310)</f>
        <v>200</v>
      </c>
      <c r="F310" s="133">
        <f>INDEX('15 день'!P:P,A310)</f>
        <v>143.68</v>
      </c>
      <c r="G310" s="133">
        <f>INDEX('15 день'!M:M,A310)</f>
        <v>5.6000000000000005</v>
      </c>
      <c r="H310" s="133">
        <f>INDEX('15 день'!N:N,A310)</f>
        <v>5.7600000000000007</v>
      </c>
      <c r="I310" s="133">
        <f>INDEX('15 день'!O:O,A310)</f>
        <v>17.36</v>
      </c>
      <c r="J310">
        <v>15</v>
      </c>
    </row>
    <row r="311" spans="1:10" ht="18.75" x14ac:dyDescent="0.3">
      <c r="A311">
        <v>11</v>
      </c>
      <c r="B311" s="132" t="str">
        <f>INDEX('15 день'!D:D,A311)</f>
        <v xml:space="preserve">Сб. Новосибирск 2020** 54-3гн-2020  </v>
      </c>
      <c r="C311" s="132" t="s">
        <v>540</v>
      </c>
      <c r="D311" s="132" t="s">
        <v>485</v>
      </c>
      <c r="E311" s="133">
        <f>INDEX('15 день'!R:R,A311)</f>
        <v>200</v>
      </c>
      <c r="F311" s="133">
        <v>53</v>
      </c>
      <c r="G311" s="133">
        <v>1.5</v>
      </c>
      <c r="H311" s="133">
        <v>1.4</v>
      </c>
      <c r="I311" s="133">
        <v>8.6</v>
      </c>
      <c r="J311">
        <v>15</v>
      </c>
    </row>
    <row r="312" spans="1:10" ht="18.75" x14ac:dyDescent="0.3">
      <c r="A312">
        <v>17</v>
      </c>
      <c r="B312" s="132" t="str">
        <f>INDEX('15 день'!D:D,A312)</f>
        <v>Сб. Новосибирск 2020** 54-19з-2020</v>
      </c>
      <c r="C312" s="132" t="s">
        <v>532</v>
      </c>
      <c r="D312" s="132" t="s">
        <v>485</v>
      </c>
      <c r="E312" s="133">
        <f>INDEX('15 день'!R:R,A312)</f>
        <v>10</v>
      </c>
      <c r="F312" s="133">
        <v>102.4</v>
      </c>
      <c r="G312" s="133">
        <v>2.2000000000000002</v>
      </c>
      <c r="H312" s="133">
        <v>2.4</v>
      </c>
      <c r="I312" s="133">
        <v>18</v>
      </c>
      <c r="J312">
        <v>15</v>
      </c>
    </row>
    <row r="313" spans="1:10" ht="18.75" x14ac:dyDescent="0.3">
      <c r="A313">
        <v>19</v>
      </c>
      <c r="B313" s="132" t="str">
        <f>INDEX('15 день'!D:D,A313)</f>
        <v>пв</v>
      </c>
      <c r="C313" s="132" t="str">
        <f>INDEX('15 день'!C:C,A313)</f>
        <v>фрукты свежме (мандарин)</v>
      </c>
      <c r="D313" s="132" t="s">
        <v>486</v>
      </c>
      <c r="E313" s="133">
        <f>INDEX('15 день'!R:R,A313)</f>
        <v>100</v>
      </c>
      <c r="F313" s="133">
        <v>37.799999999999997</v>
      </c>
      <c r="G313" s="133">
        <v>0.9</v>
      </c>
      <c r="H313" s="133">
        <v>0.2</v>
      </c>
      <c r="I313" s="133">
        <v>8.1</v>
      </c>
      <c r="J313">
        <v>15</v>
      </c>
    </row>
    <row r="314" spans="1:10" ht="18.75" x14ac:dyDescent="0.3">
      <c r="A314">
        <v>22</v>
      </c>
      <c r="B314" s="132" t="str">
        <f>INDEX('15 день'!D:D,A314)</f>
        <v>пв</v>
      </c>
      <c r="C314" s="132" t="str">
        <f>INDEX('15 день'!C:C,A314)</f>
        <v>хлеб ржаной</v>
      </c>
      <c r="D314" s="132" t="s">
        <v>521</v>
      </c>
      <c r="E314" s="133">
        <f>INDEX('2 день'!R:R,A314)</f>
        <v>36</v>
      </c>
      <c r="F314" s="119">
        <v>55.63</v>
      </c>
      <c r="G314" s="119">
        <v>1.94</v>
      </c>
      <c r="H314" s="119">
        <v>0.82</v>
      </c>
      <c r="I314" s="119">
        <v>10.130000000000001</v>
      </c>
      <c r="J314">
        <v>15</v>
      </c>
    </row>
    <row r="315" spans="1:10" ht="18.75" x14ac:dyDescent="0.3">
      <c r="A315">
        <v>23</v>
      </c>
      <c r="B315" s="132" t="str">
        <f>INDEX('15 день'!D:D,A315)</f>
        <v>пв</v>
      </c>
      <c r="C315" s="132" t="str">
        <f>INDEX('15 день'!C:C,A315)</f>
        <v>хлеб 1с</v>
      </c>
      <c r="D315" s="132" t="s">
        <v>520</v>
      </c>
      <c r="E315" s="133">
        <f>INDEX('2 день'!R:R,A315)</f>
        <v>50</v>
      </c>
      <c r="F315" s="119">
        <v>104.58</v>
      </c>
      <c r="G315" s="119">
        <v>2.97</v>
      </c>
      <c r="H315" s="119">
        <v>2.34</v>
      </c>
      <c r="I315" s="119">
        <v>17.91</v>
      </c>
      <c r="J315">
        <v>15</v>
      </c>
    </row>
    <row r="316" spans="1:10" ht="18.75" x14ac:dyDescent="0.3">
      <c r="B316" s="295" t="s">
        <v>269</v>
      </c>
      <c r="C316" s="297"/>
      <c r="D316" s="138"/>
      <c r="E316" s="139"/>
      <c r="F316" s="139">
        <f>SUM(F310:F315)</f>
        <v>497.09000000000003</v>
      </c>
      <c r="G316" s="139">
        <f>SUM(G310:G315)</f>
        <v>15.110000000000001</v>
      </c>
      <c r="H316" s="139">
        <f>SUM(H310:H315)</f>
        <v>12.92</v>
      </c>
      <c r="I316" s="139">
        <f>SUM(I310:I315)</f>
        <v>80.100000000000009</v>
      </c>
      <c r="J316">
        <v>15</v>
      </c>
    </row>
    <row r="317" spans="1:10" ht="18.75" x14ac:dyDescent="0.3">
      <c r="B317" s="295" t="s">
        <v>399</v>
      </c>
      <c r="C317" s="296"/>
      <c r="D317" s="296"/>
      <c r="E317" s="296"/>
      <c r="F317" s="296"/>
      <c r="G317" s="296"/>
      <c r="H317" s="296"/>
      <c r="I317" s="297"/>
      <c r="J317">
        <v>15</v>
      </c>
    </row>
    <row r="318" spans="1:10" ht="18.75" x14ac:dyDescent="0.3">
      <c r="A318">
        <v>26</v>
      </c>
      <c r="B318" s="132" t="str">
        <f>INDEX('15 день'!D:D,A318)</f>
        <v xml:space="preserve">Сб. Новосибирск 2020** 54-3з-2020 </v>
      </c>
      <c r="C318" s="132" t="str">
        <f>INDEX('15 день'!C:C,A318)</f>
        <v>помидор в нарезке</v>
      </c>
      <c r="D318" s="132" t="s">
        <v>486</v>
      </c>
      <c r="E318" s="133">
        <f>INDEX('15 день'!R:R,A318)</f>
        <v>100</v>
      </c>
      <c r="F318" s="133">
        <f>INDEX('15 день'!P:P,A318)</f>
        <v>19.333333333333336</v>
      </c>
      <c r="G318" s="133">
        <f>INDEX('15 день'!M:M,A318)</f>
        <v>0.66666666666666674</v>
      </c>
      <c r="H318" s="133">
        <f>INDEX('15 день'!N:N,A318)</f>
        <v>0</v>
      </c>
      <c r="I318" s="133">
        <f>INDEX('15 день'!O:O,A318)</f>
        <v>4.166666666666667</v>
      </c>
      <c r="J318">
        <v>15</v>
      </c>
    </row>
    <row r="319" spans="1:10" ht="18.75" x14ac:dyDescent="0.3">
      <c r="A319">
        <v>32</v>
      </c>
      <c r="B319" s="132" t="str">
        <f>INDEX('15 день'!D:D,A319)</f>
        <v>Сб. Новосибирск 2020** 54-7с-2020</v>
      </c>
      <c r="C319" s="132" t="str">
        <f>INDEX('15 день'!C:C,A319)</f>
        <v>суп картофельный с макаронными изделиями</v>
      </c>
      <c r="D319" s="132" t="s">
        <v>492</v>
      </c>
      <c r="E319" s="133">
        <f>INDEX('15 день'!R:R,A319)</f>
        <v>250</v>
      </c>
      <c r="F319" s="133">
        <f>INDEX('15 день'!P:P,A319)</f>
        <v>44.484999999999999</v>
      </c>
      <c r="G319" s="133">
        <f>INDEX('15 день'!M:M,A319)</f>
        <v>3.15</v>
      </c>
      <c r="H319" s="133">
        <f>INDEX('15 день'!N:N,A319)</f>
        <v>2.375</v>
      </c>
      <c r="I319" s="133">
        <f>INDEX('15 день'!O:O,A319)</f>
        <v>2.6274999999999999</v>
      </c>
      <c r="J319">
        <v>15</v>
      </c>
    </row>
    <row r="320" spans="1:10" ht="18.75" x14ac:dyDescent="0.3">
      <c r="A320">
        <v>40</v>
      </c>
      <c r="B320" s="132" t="str">
        <f>INDEX('15 день'!D:D,A320)</f>
        <v>пв</v>
      </c>
      <c r="C320" s="132" t="s">
        <v>566</v>
      </c>
      <c r="D320" s="132" t="s">
        <v>486</v>
      </c>
      <c r="E320" s="133">
        <f>INDEX('15 день'!R:R,A320)</f>
        <v>100</v>
      </c>
      <c r="F320" s="133">
        <v>218.09</v>
      </c>
      <c r="G320" s="133">
        <v>13.81</v>
      </c>
      <c r="H320" s="133">
        <v>9.32</v>
      </c>
      <c r="I320" s="133">
        <v>16.3</v>
      </c>
      <c r="J320">
        <v>15</v>
      </c>
    </row>
    <row r="321" spans="1:10" ht="18.75" x14ac:dyDescent="0.3">
      <c r="A321">
        <v>44</v>
      </c>
      <c r="B321" s="132" t="str">
        <f>INDEX('15 день'!D:D,A321)</f>
        <v>Сб. Новосибирск 2020** 54-6г-2020</v>
      </c>
      <c r="C321" s="132" t="s">
        <v>287</v>
      </c>
      <c r="D321" s="132" t="s">
        <v>567</v>
      </c>
      <c r="E321" s="133">
        <f>INDEX('15 день'!R:R,A321)</f>
        <v>200</v>
      </c>
      <c r="F321" s="133">
        <v>131.6</v>
      </c>
      <c r="G321" s="133">
        <v>4.32</v>
      </c>
      <c r="H321" s="133">
        <v>5.13</v>
      </c>
      <c r="I321" s="133">
        <v>17.03</v>
      </c>
      <c r="J321">
        <v>15</v>
      </c>
    </row>
    <row r="322" spans="1:10" ht="18.75" x14ac:dyDescent="0.3">
      <c r="A322">
        <v>53</v>
      </c>
      <c r="B322" s="132" t="str">
        <f>INDEX('15 день'!D:D,A322)</f>
        <v>ПВ</v>
      </c>
      <c r="C322" s="132" t="str">
        <f>INDEX('15 день'!C:C,A322)</f>
        <v>сок фруктовый (в ассортименте)</v>
      </c>
      <c r="D322" s="132" t="s">
        <v>485</v>
      </c>
      <c r="E322" s="133">
        <f>INDEX('15 день'!R:R,A322)</f>
        <v>200</v>
      </c>
      <c r="F322" s="133">
        <f>INDEX('15 день'!P:P,A322)</f>
        <v>86.6</v>
      </c>
      <c r="G322" s="133">
        <f>INDEX('15 день'!M:M,A322)</f>
        <v>1</v>
      </c>
      <c r="H322" s="133">
        <f>INDEX('15 день'!N:N,A322)</f>
        <v>0.2</v>
      </c>
      <c r="I322" s="133">
        <f>INDEX('15 день'!O:O,A322)</f>
        <v>20.2</v>
      </c>
      <c r="J322">
        <v>15</v>
      </c>
    </row>
    <row r="323" spans="1:10" ht="24" customHeight="1" x14ac:dyDescent="0.3">
      <c r="A323">
        <v>56</v>
      </c>
      <c r="B323" s="132" t="str">
        <f>INDEX('15 день'!D:D,A323)</f>
        <v>пв</v>
      </c>
      <c r="C323" s="132" t="str">
        <f>INDEX('15 день'!C:C,A323)</f>
        <v>хлеб ржаной</v>
      </c>
      <c r="D323" s="132" t="s">
        <v>521</v>
      </c>
      <c r="E323" s="133">
        <f>INDEX('2 день'!R:R,A323)</f>
        <v>200</v>
      </c>
      <c r="F323" s="119">
        <v>55.63</v>
      </c>
      <c r="G323" s="119">
        <v>1.94</v>
      </c>
      <c r="H323" s="119">
        <v>0.82</v>
      </c>
      <c r="I323" s="119">
        <v>10.130000000000001</v>
      </c>
      <c r="J323">
        <v>15</v>
      </c>
    </row>
    <row r="324" spans="1:10" ht="15.75" customHeight="1" x14ac:dyDescent="0.3">
      <c r="A324">
        <v>57</v>
      </c>
      <c r="B324" s="132" t="str">
        <f>INDEX('15 день'!D:D,A324)</f>
        <v>пв</v>
      </c>
      <c r="C324" s="132" t="str">
        <f>INDEX('15 день'!C:C,A324)</f>
        <v>хлеб 1с</v>
      </c>
      <c r="D324" s="132" t="s">
        <v>520</v>
      </c>
      <c r="E324" s="133">
        <f>INDEX('2 день'!R:R,A324)</f>
        <v>0</v>
      </c>
      <c r="F324" s="119">
        <v>104.58</v>
      </c>
      <c r="G324" s="119">
        <v>2.97</v>
      </c>
      <c r="H324" s="119">
        <v>2.34</v>
      </c>
      <c r="I324" s="119">
        <v>17.91</v>
      </c>
      <c r="J324">
        <v>15</v>
      </c>
    </row>
    <row r="325" spans="1:10" ht="18" customHeight="1" x14ac:dyDescent="0.3">
      <c r="A325">
        <v>24</v>
      </c>
      <c r="B325" s="132" t="str">
        <f>INDEX('15 день'!D:D,A325)</f>
        <v>пв</v>
      </c>
      <c r="C325" s="132" t="str">
        <f>INDEX('15 день'!C:C,A325)</f>
        <v>вода питьевая</v>
      </c>
      <c r="D325" s="132" t="s">
        <v>485</v>
      </c>
      <c r="E325" s="133">
        <f>INDEX('15 день'!R:R,A325)</f>
        <v>200</v>
      </c>
      <c r="F325" s="133">
        <f>INDEX('15 день'!P:P,A325)</f>
        <v>0</v>
      </c>
      <c r="G325" s="133">
        <f>INDEX('15 день'!M:M,A325)</f>
        <v>0</v>
      </c>
      <c r="H325" s="133">
        <f>INDEX('15 день'!N:N,A325)</f>
        <v>0</v>
      </c>
      <c r="I325" s="133">
        <f>INDEX('15 день'!O:O,A325)</f>
        <v>0</v>
      </c>
      <c r="J325">
        <v>15</v>
      </c>
    </row>
    <row r="326" spans="1:10" ht="15.75" customHeight="1" x14ac:dyDescent="0.3">
      <c r="A326">
        <v>140</v>
      </c>
      <c r="B326" s="132">
        <f>INDEX('15 день'!D:D,A326)</f>
        <v>0</v>
      </c>
      <c r="C326" s="132">
        <f>INDEX('15 день'!C:C,A326)</f>
        <v>0</v>
      </c>
      <c r="D326" s="132"/>
      <c r="E326" s="133">
        <f>INDEX('15 день'!R:R,A326)</f>
        <v>0</v>
      </c>
      <c r="F326" s="133">
        <f>INDEX('15 день'!P:P,A326)</f>
        <v>0</v>
      </c>
      <c r="G326" s="133">
        <f>INDEX('15 день'!M:M,A326)</f>
        <v>0</v>
      </c>
      <c r="H326" s="133">
        <f>INDEX('15 день'!N:N,A326)</f>
        <v>0</v>
      </c>
      <c r="I326" s="133">
        <f>INDEX('15 день'!O:O,A326)</f>
        <v>0</v>
      </c>
      <c r="J326">
        <v>15</v>
      </c>
    </row>
    <row r="327" spans="1:10" ht="18.75" x14ac:dyDescent="0.3">
      <c r="B327" s="319" t="s">
        <v>270</v>
      </c>
      <c r="C327" s="320"/>
      <c r="D327" s="135"/>
      <c r="E327" s="136"/>
      <c r="F327" s="136">
        <f>SUM(F318:F326)</f>
        <v>660.31833333333338</v>
      </c>
      <c r="G327" s="136">
        <f t="shared" ref="G327:I327" si="42">SUM(G318:G326)</f>
        <v>27.856666666666666</v>
      </c>
      <c r="H327" s="136">
        <f t="shared" si="42"/>
        <v>20.184999999999999</v>
      </c>
      <c r="I327" s="136">
        <f t="shared" si="42"/>
        <v>88.364166666666662</v>
      </c>
      <c r="J327">
        <v>15</v>
      </c>
    </row>
    <row r="328" spans="1:10" ht="19.5" thickBot="1" x14ac:dyDescent="0.35">
      <c r="B328" s="318" t="s">
        <v>271</v>
      </c>
      <c r="C328" s="318"/>
      <c r="D328" s="128"/>
      <c r="E328" s="76"/>
      <c r="F328" s="76">
        <f>F316+F327</f>
        <v>1157.4083333333333</v>
      </c>
      <c r="G328" s="76">
        <f t="shared" ref="G328:I328" si="43">G316+G327</f>
        <v>42.966666666666669</v>
      </c>
      <c r="H328" s="76">
        <f t="shared" si="43"/>
        <v>33.104999999999997</v>
      </c>
      <c r="I328" s="76">
        <f t="shared" si="43"/>
        <v>168.46416666666667</v>
      </c>
      <c r="J328">
        <v>15</v>
      </c>
    </row>
    <row r="329" spans="1:10" ht="20.25" thickTop="1" thickBot="1" x14ac:dyDescent="0.3">
      <c r="B329" s="315" t="s">
        <v>271</v>
      </c>
      <c r="C329" s="315"/>
      <c r="D329" s="315"/>
      <c r="E329" s="315"/>
      <c r="F329" s="150">
        <f>F26+F47+F69+F90+F113+F134+F157+F178+F200+F220+F243+F264+F285+F306+F328</f>
        <v>21992.212571428572</v>
      </c>
      <c r="G329" s="150">
        <f>G26+G47+G69+G90+G113+G134+G157+G178+G200+G220+G243+G264+G285+G306+G328</f>
        <v>728.64842857142867</v>
      </c>
      <c r="H329" s="150">
        <f>H26+H47+H69+H90+H113+H134+H157+H178+H200+H220+H243+H264+H285+H306+H328</f>
        <v>754.20542857142868</v>
      </c>
      <c r="I329" s="150">
        <f>I26+I47+I69+I90+I113+I134+I157+I178+I200+I220+I243+I264+I285+I306+I328</f>
        <v>2899.8195000000001</v>
      </c>
    </row>
    <row r="330" spans="1:10" ht="15.75" thickTop="1" x14ac:dyDescent="0.25"/>
    <row r="331" spans="1:10" ht="37.5" x14ac:dyDescent="0.25">
      <c r="B331" s="74"/>
      <c r="C331" s="75"/>
      <c r="D331" s="75"/>
      <c r="E331" s="62" t="s">
        <v>272</v>
      </c>
      <c r="F331" s="76" t="s">
        <v>276</v>
      </c>
      <c r="G331" s="76" t="s">
        <v>277</v>
      </c>
      <c r="H331" s="76" t="s">
        <v>278</v>
      </c>
    </row>
    <row r="332" spans="1:10" ht="18.75" customHeight="1" x14ac:dyDescent="0.25">
      <c r="B332" s="303" t="s">
        <v>273</v>
      </c>
      <c r="C332" s="304"/>
      <c r="D332" s="108"/>
      <c r="E332" s="77"/>
      <c r="F332" s="78"/>
      <c r="G332" s="78"/>
      <c r="H332" s="78"/>
    </row>
    <row r="333" spans="1:10" ht="18.75" x14ac:dyDescent="0.25">
      <c r="B333" s="142" t="s">
        <v>274</v>
      </c>
      <c r="C333" s="145" t="s">
        <v>394</v>
      </c>
      <c r="D333" s="278" t="s">
        <v>513</v>
      </c>
      <c r="E333" s="279"/>
      <c r="F333" s="124" t="s">
        <v>503</v>
      </c>
      <c r="G333" s="124" t="s">
        <v>504</v>
      </c>
      <c r="H333" s="124" t="s">
        <v>505</v>
      </c>
    </row>
    <row r="334" spans="1:10" ht="18.75" x14ac:dyDescent="0.25">
      <c r="B334" s="308" t="s">
        <v>275</v>
      </c>
      <c r="C334" s="309"/>
      <c r="D334" s="310">
        <f>(F14+F36+F57+F79+F101+F123+F145+F167+F189+F210+F231+F253+F274+F295+F316)/15</f>
        <v>613.12834920634918</v>
      </c>
      <c r="E334" s="311"/>
      <c r="F334" s="148">
        <f>(G14+G36+G57+G79+G101+G123+G145+G167+G189+G210+G231+G253+G274+G295+G316)/15</f>
        <v>21.103161904761905</v>
      </c>
      <c r="G334" s="148">
        <f>(H14+H36+H57+H79+H101+H123+H145+H167+H189+H210+H231+H253+H274+H295+H316)/15</f>
        <v>21.673473015873014</v>
      </c>
      <c r="H334" s="148">
        <f>(I14+I36+I57+I79+I101+I123+I145+I167+I189+I210+I231+I253+I274+I295+I316)/15</f>
        <v>84.079244444444427</v>
      </c>
    </row>
    <row r="335" spans="1:10" ht="18.75" x14ac:dyDescent="0.25">
      <c r="B335" s="142" t="s">
        <v>274</v>
      </c>
      <c r="C335" s="145" t="s">
        <v>395</v>
      </c>
      <c r="D335" s="278" t="s">
        <v>514</v>
      </c>
      <c r="E335" s="279"/>
      <c r="F335" s="124" t="s">
        <v>506</v>
      </c>
      <c r="G335" s="124" t="s">
        <v>507</v>
      </c>
      <c r="H335" s="124" t="s">
        <v>508</v>
      </c>
    </row>
    <row r="336" spans="1:10" ht="18.75" x14ac:dyDescent="0.25">
      <c r="B336" s="308" t="s">
        <v>275</v>
      </c>
      <c r="C336" s="309"/>
      <c r="D336" s="280">
        <f>(F25+F46+F68+F89+F112+F133+F156+F177+F199+F219+F242+F263+F284+F305+F327)/15</f>
        <v>853.01915555555547</v>
      </c>
      <c r="E336" s="281"/>
      <c r="F336" s="124">
        <f>(G25+G46+G68+G89+G112+G133+G156+G177+G199+G219+G242+G263+G284+G305+G327)/15</f>
        <v>27.473400000000005</v>
      </c>
      <c r="G336" s="124">
        <f>(H25+H46+H68+H89+H112+H133+H156+H177+H199+H219+H242+H263+H284+H305+H327)/15</f>
        <v>28.606888888888886</v>
      </c>
      <c r="H336" s="124">
        <f>(I25+I46+I68+I89+I112+I133+I156+I177+I199+I219+I242+I263+I284+I305+I327)/15</f>
        <v>109.24205555555558</v>
      </c>
    </row>
    <row r="337" spans="2:9" ht="18.75" x14ac:dyDescent="0.3">
      <c r="B337" s="305" t="s">
        <v>396</v>
      </c>
      <c r="C337" s="306"/>
      <c r="D337" s="282" t="s">
        <v>515</v>
      </c>
      <c r="E337" s="283"/>
      <c r="F337" s="146" t="s">
        <v>509</v>
      </c>
      <c r="G337" s="146" t="s">
        <v>510</v>
      </c>
      <c r="H337" s="146" t="s">
        <v>511</v>
      </c>
    </row>
    <row r="338" spans="2:9" ht="18.75" x14ac:dyDescent="0.3">
      <c r="B338" s="305" t="s">
        <v>376</v>
      </c>
      <c r="C338" s="306"/>
      <c r="D338" s="284">
        <f>(F338*4)+(G338*9)+(H338*4)</f>
        <v>1420.1147047619047</v>
      </c>
      <c r="E338" s="285"/>
      <c r="F338" s="149">
        <f>F334+F336</f>
        <v>48.57656190476191</v>
      </c>
      <c r="G338" s="149">
        <f>G334+G336</f>
        <v>50.280361904761904</v>
      </c>
      <c r="H338" s="149">
        <f>H334+H336</f>
        <v>193.32130000000001</v>
      </c>
    </row>
    <row r="339" spans="2:9" x14ac:dyDescent="0.25">
      <c r="B339" s="316" t="s">
        <v>516</v>
      </c>
      <c r="C339" s="316"/>
      <c r="D339" s="316"/>
      <c r="E339" s="316"/>
      <c r="F339" s="316"/>
      <c r="G339" s="316"/>
      <c r="H339" s="316"/>
      <c r="I339" s="316"/>
    </row>
    <row r="341" spans="2:9" x14ac:dyDescent="0.25">
      <c r="B341" t="s">
        <v>391</v>
      </c>
      <c r="C341">
        <f>('1 день'!V3+'2 день'!V3+'3 день'!V3+'4 день'!V3+'5 день'!V3+'6 день'!V3+'7 день'!V3+'8 день'!V3+'9 день'!V3+'10 день'!V3+'11 день'!V3+'12 день'!V3+'13 день'!V3+'14 день'!V3+'15 день'!V3)/15</f>
        <v>170.11842375968257</v>
      </c>
    </row>
  </sheetData>
  <autoFilter ref="B8:I329"/>
  <mergeCells count="124">
    <mergeCell ref="B339:I339"/>
    <mergeCell ref="K94:K100"/>
    <mergeCell ref="K103:K111"/>
    <mergeCell ref="K117:K122"/>
    <mergeCell ref="K125:K132"/>
    <mergeCell ref="B328:C328"/>
    <mergeCell ref="D308:E308"/>
    <mergeCell ref="B309:I309"/>
    <mergeCell ref="B316:C316"/>
    <mergeCell ref="B317:I317"/>
    <mergeCell ref="B327:C327"/>
    <mergeCell ref="B285:C285"/>
    <mergeCell ref="D287:E287"/>
    <mergeCell ref="B288:I288"/>
    <mergeCell ref="B295:C295"/>
    <mergeCell ref="B306:C306"/>
    <mergeCell ref="B296:I296"/>
    <mergeCell ref="B305:C305"/>
    <mergeCell ref="B101:C101"/>
    <mergeCell ref="B123:C123"/>
    <mergeCell ref="K212:K218"/>
    <mergeCell ref="K169:K176"/>
    <mergeCell ref="K182:K188"/>
    <mergeCell ref="K191:K198"/>
    <mergeCell ref="K204:K209"/>
    <mergeCell ref="K138:K144"/>
    <mergeCell ref="K147:K155"/>
    <mergeCell ref="K161:K166"/>
    <mergeCell ref="B242:C242"/>
    <mergeCell ref="B329:E329"/>
    <mergeCell ref="K50:K56"/>
    <mergeCell ref="K59:K66"/>
    <mergeCell ref="K73:K78"/>
    <mergeCell ref="K81:K87"/>
    <mergeCell ref="B200:C200"/>
    <mergeCell ref="B211:I211"/>
    <mergeCell ref="K8:K13"/>
    <mergeCell ref="K16:K23"/>
    <mergeCell ref="K30:K35"/>
    <mergeCell ref="K38:K45"/>
    <mergeCell ref="B178:C178"/>
    <mergeCell ref="B137:I137"/>
    <mergeCell ref="B112:C112"/>
    <mergeCell ref="B133:C133"/>
    <mergeCell ref="D136:E136"/>
    <mergeCell ref="B93:I93"/>
    <mergeCell ref="B102:I102"/>
    <mergeCell ref="B80:I80"/>
    <mergeCell ref="D115:E115"/>
    <mergeCell ref="D159:E159"/>
    <mergeCell ref="B160:I160"/>
    <mergeCell ref="B168:I168"/>
    <mergeCell ref="B57:C57"/>
    <mergeCell ref="B79:C79"/>
    <mergeCell ref="B220:C220"/>
    <mergeCell ref="B332:C332"/>
    <mergeCell ref="B334:C334"/>
    <mergeCell ref="B336:C336"/>
    <mergeCell ref="B243:C243"/>
    <mergeCell ref="D245:E245"/>
    <mergeCell ref="B246:I246"/>
    <mergeCell ref="B253:C253"/>
    <mergeCell ref="B254:I254"/>
    <mergeCell ref="B263:C263"/>
    <mergeCell ref="D222:E222"/>
    <mergeCell ref="B264:C264"/>
    <mergeCell ref="D266:E266"/>
    <mergeCell ref="B267:I267"/>
    <mergeCell ref="B274:C274"/>
    <mergeCell ref="B275:I275"/>
    <mergeCell ref="B284:C284"/>
    <mergeCell ref="B223:I223"/>
    <mergeCell ref="B231:C231"/>
    <mergeCell ref="B232:I232"/>
    <mergeCell ref="D333:E333"/>
    <mergeCell ref="D334:E334"/>
    <mergeCell ref="C1:I4"/>
    <mergeCell ref="B145:C145"/>
    <mergeCell ref="B116:I116"/>
    <mergeCell ref="B124:I124"/>
    <mergeCell ref="D92:E92"/>
    <mergeCell ref="B72:I72"/>
    <mergeCell ref="B68:C68"/>
    <mergeCell ref="B89:C89"/>
    <mergeCell ref="B210:C210"/>
    <mergeCell ref="B69:C69"/>
    <mergeCell ref="B90:C90"/>
    <mergeCell ref="B113:C113"/>
    <mergeCell ref="B134:C134"/>
    <mergeCell ref="B167:C167"/>
    <mergeCell ref="B146:I146"/>
    <mergeCell ref="B156:C156"/>
    <mergeCell ref="B177:C177"/>
    <mergeCell ref="B157:C157"/>
    <mergeCell ref="B37:I37"/>
    <mergeCell ref="B14:C14"/>
    <mergeCell ref="B36:C36"/>
    <mergeCell ref="B47:C47"/>
    <mergeCell ref="D71:E71"/>
    <mergeCell ref="D6:E6"/>
    <mergeCell ref="D335:E335"/>
    <mergeCell ref="D336:E336"/>
    <mergeCell ref="D337:E337"/>
    <mergeCell ref="D338:E338"/>
    <mergeCell ref="B46:C46"/>
    <mergeCell ref="B7:I7"/>
    <mergeCell ref="B15:I15"/>
    <mergeCell ref="B50:I50"/>
    <mergeCell ref="B58:I58"/>
    <mergeCell ref="B26:C26"/>
    <mergeCell ref="B25:C25"/>
    <mergeCell ref="D28:E28"/>
    <mergeCell ref="D49:E49"/>
    <mergeCell ref="B29:I29"/>
    <mergeCell ref="B219:C219"/>
    <mergeCell ref="D180:E180"/>
    <mergeCell ref="B181:I181"/>
    <mergeCell ref="B190:I190"/>
    <mergeCell ref="B189:C189"/>
    <mergeCell ref="B199:C199"/>
    <mergeCell ref="D202:E202"/>
    <mergeCell ref="B203:I203"/>
    <mergeCell ref="B337:C337"/>
    <mergeCell ref="B338:C33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4" manualBreakCount="14">
    <brk id="26" min="1" max="10" man="1"/>
    <brk id="47" min="1" max="10" man="1"/>
    <brk id="69" min="1" max="10" man="1"/>
    <brk id="90" min="1" max="10" man="1"/>
    <brk id="113" min="1" max="10" man="1"/>
    <brk id="134" min="1" max="10" man="1"/>
    <brk id="157" min="1" max="10" man="1"/>
    <brk id="178" min="1" max="10" man="1"/>
    <brk id="200" min="1" max="10" man="1"/>
    <brk id="220" min="1" max="10" man="1"/>
    <brk id="243" min="1" max="10" man="1"/>
    <brk id="264" min="1" max="10" man="1"/>
    <brk id="285" min="1" max="10" man="1"/>
    <brk id="306" min="1" max="10" man="1"/>
  </rowBreaks>
  <colBreaks count="2" manualBreakCount="2">
    <brk id="1" max="1048575" man="1"/>
    <brk id="9" max="3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3</vt:i4>
      </vt:variant>
    </vt:vector>
  </HeadingPairs>
  <TitlesOfParts>
    <vt:vector size="21" baseType="lpstr">
      <vt:lpstr>перечень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рацион</vt:lpstr>
      <vt:lpstr>меню</vt:lpstr>
      <vt:lpstr>'1 день'!Область_печати</vt:lpstr>
      <vt:lpstr>меню!Область_печати</vt:lpstr>
      <vt:lpstr>перечень!Область_печати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2023-06-05T01:14:46Z</dcterms:modified>
</cp:coreProperties>
</file>